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PERENCANAAN\APBDes\PERDES PERKADES APBDES 2022\"/>
    </mc:Choice>
  </mc:AlternateContent>
  <xr:revisionPtr revIDLastSave="0" documentId="13_ncr:1_{14707A42-4044-47B6-A085-27AAAF38FE4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PRTJWBN 22" sheetId="8" r:id="rId1"/>
    <sheet name="POT. SUMBER DANA 22 + Realisasi" sheetId="7" r:id="rId2"/>
    <sheet name="23 Induk" sheetId="5" r:id="rId3"/>
    <sheet name="22 Perubahan" sheetId="2" r:id="rId4"/>
    <sheet name="POT. SUMBER DANA 23 + Realisasi" sheetId="3" r:id="rId5"/>
    <sheet name="22 Induk" sheetId="1" r:id="rId6"/>
    <sheet name="BENGKOK 23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3" i="8" l="1"/>
  <c r="G111" i="8"/>
  <c r="H140" i="8"/>
  <c r="H218" i="8" s="1"/>
  <c r="G9" i="8"/>
  <c r="G10" i="8"/>
  <c r="G11" i="8"/>
  <c r="G12" i="8"/>
  <c r="G13" i="8"/>
  <c r="G14" i="8"/>
  <c r="G15" i="8"/>
  <c r="G16" i="8"/>
  <c r="G17" i="8"/>
  <c r="G20" i="8"/>
  <c r="G21" i="8"/>
  <c r="G22" i="8"/>
  <c r="G23" i="8"/>
  <c r="G24" i="8"/>
  <c r="G25" i="8"/>
  <c r="G26" i="8"/>
  <c r="G27" i="8"/>
  <c r="G28" i="8"/>
  <c r="G36" i="8"/>
  <c r="G37" i="8"/>
  <c r="G38" i="8"/>
  <c r="G39" i="8"/>
  <c r="G40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61" i="8"/>
  <c r="G62" i="8"/>
  <c r="G63" i="8"/>
  <c r="G64" i="8"/>
  <c r="G65" i="8"/>
  <c r="G68" i="8"/>
  <c r="G69" i="8"/>
  <c r="G72" i="8"/>
  <c r="G73" i="8"/>
  <c r="G74" i="8"/>
  <c r="G75" i="8"/>
  <c r="G76" i="8"/>
  <c r="G77" i="8"/>
  <c r="G78" i="8"/>
  <c r="G81" i="8"/>
  <c r="G83" i="8"/>
  <c r="G84" i="8"/>
  <c r="G85" i="8"/>
  <c r="G86" i="8"/>
  <c r="G87" i="8"/>
  <c r="G88" i="8"/>
  <c r="G92" i="8"/>
  <c r="G93" i="8"/>
  <c r="G96" i="8"/>
  <c r="G97" i="8"/>
  <c r="G98" i="8"/>
  <c r="G99" i="8"/>
  <c r="G100" i="8"/>
  <c r="G101" i="8"/>
  <c r="G102" i="8"/>
  <c r="G103" i="8"/>
  <c r="G104" i="8"/>
  <c r="G105" i="8"/>
  <c r="G106" i="8"/>
  <c r="G109" i="8"/>
  <c r="G110" i="8"/>
  <c r="G112" i="8"/>
  <c r="G114" i="8"/>
  <c r="G118" i="8"/>
  <c r="G119" i="8"/>
  <c r="G120" i="8"/>
  <c r="G121" i="8"/>
  <c r="G125" i="8"/>
  <c r="G126" i="8"/>
  <c r="G127" i="8"/>
  <c r="G128" i="8"/>
  <c r="G129" i="8"/>
  <c r="G130" i="8"/>
  <c r="G131" i="8"/>
  <c r="G132" i="8"/>
  <c r="G133" i="8"/>
  <c r="G134" i="8"/>
  <c r="G137" i="8"/>
  <c r="G138" i="8"/>
  <c r="G139" i="8"/>
  <c r="G141" i="8"/>
  <c r="G142" i="8"/>
  <c r="G143" i="8"/>
  <c r="G144" i="8"/>
  <c r="G145" i="8"/>
  <c r="G146" i="8"/>
  <c r="G147" i="8"/>
  <c r="G150" i="8"/>
  <c r="G151" i="8"/>
  <c r="G157" i="8"/>
  <c r="G158" i="8"/>
  <c r="G159" i="8"/>
  <c r="G163" i="8"/>
  <c r="G164" i="8"/>
  <c r="G165" i="8"/>
  <c r="G166" i="8"/>
  <c r="G167" i="8"/>
  <c r="G168" i="8"/>
  <c r="G169" i="8"/>
  <c r="G171" i="8"/>
  <c r="G174" i="8"/>
  <c r="G175" i="8"/>
  <c r="G176" i="8"/>
  <c r="G177" i="8"/>
  <c r="G180" i="8"/>
  <c r="G181" i="8"/>
  <c r="G182" i="8"/>
  <c r="G183" i="8"/>
  <c r="G184" i="8"/>
  <c r="G189" i="8"/>
  <c r="G190" i="8"/>
  <c r="G193" i="8"/>
  <c r="G194" i="8"/>
  <c r="G195" i="8"/>
  <c r="G198" i="8"/>
  <c r="G199" i="8"/>
  <c r="G200" i="8"/>
  <c r="G203" i="8"/>
  <c r="G208" i="8"/>
  <c r="G209" i="8"/>
  <c r="G213" i="8"/>
  <c r="G214" i="8"/>
  <c r="G215" i="8"/>
  <c r="F197" i="8"/>
  <c r="G197" i="8" s="1"/>
  <c r="D197" i="8"/>
  <c r="F192" i="8"/>
  <c r="G192" i="8" s="1"/>
  <c r="D192" i="8"/>
  <c r="F188" i="8"/>
  <c r="G188" i="8" s="1"/>
  <c r="D188" i="8"/>
  <c r="F179" i="8"/>
  <c r="G179" i="8" s="1"/>
  <c r="D179" i="8"/>
  <c r="F173" i="8"/>
  <c r="G173" i="8" s="1"/>
  <c r="D173" i="8"/>
  <c r="F162" i="8"/>
  <c r="G162" i="8" s="1"/>
  <c r="D162" i="8"/>
  <c r="F154" i="8"/>
  <c r="G154" i="8" s="1"/>
  <c r="D154" i="8"/>
  <c r="F149" i="8"/>
  <c r="G149" i="8" s="1"/>
  <c r="D149" i="8"/>
  <c r="F136" i="8"/>
  <c r="E136" i="8"/>
  <c r="D136" i="8"/>
  <c r="F123" i="8"/>
  <c r="G123" i="8" s="1"/>
  <c r="D123" i="8"/>
  <c r="F117" i="8"/>
  <c r="G117" i="8" s="1"/>
  <c r="D117" i="8"/>
  <c r="F108" i="8"/>
  <c r="G108" i="8" s="1"/>
  <c r="D108" i="8"/>
  <c r="F95" i="8"/>
  <c r="G95" i="8" s="1"/>
  <c r="D95" i="8"/>
  <c r="F91" i="8"/>
  <c r="G91" i="8" s="1"/>
  <c r="D91" i="8"/>
  <c r="F82" i="8"/>
  <c r="F80" i="8" s="1"/>
  <c r="G80" i="8" s="1"/>
  <c r="D80" i="8"/>
  <c r="F71" i="8"/>
  <c r="G71" i="8" s="1"/>
  <c r="D71" i="8"/>
  <c r="F67" i="8"/>
  <c r="G67" i="8" s="1"/>
  <c r="D67" i="8"/>
  <c r="F60" i="8"/>
  <c r="G60" i="8" s="1"/>
  <c r="D60" i="8"/>
  <c r="F42" i="8"/>
  <c r="G42" i="8" s="1"/>
  <c r="D42" i="8"/>
  <c r="F35" i="8"/>
  <c r="G35" i="8" s="1"/>
  <c r="D35" i="8"/>
  <c r="F19" i="8"/>
  <c r="G19" i="8" s="1"/>
  <c r="E19" i="8"/>
  <c r="D19" i="8"/>
  <c r="D30" i="8" s="1"/>
  <c r="F8" i="8"/>
  <c r="G8" i="8" s="1"/>
  <c r="I9" i="5"/>
  <c r="G136" i="8" l="1"/>
  <c r="G205" i="8" s="1"/>
  <c r="G82" i="8"/>
  <c r="F30" i="8"/>
  <c r="D205" i="8"/>
  <c r="F205" i="8"/>
  <c r="D59" i="5"/>
  <c r="D57" i="5"/>
  <c r="D44" i="5" s="1"/>
  <c r="D58" i="5"/>
  <c r="D11" i="5"/>
  <c r="D15" i="5"/>
  <c r="H24" i="4"/>
  <c r="H23" i="4"/>
  <c r="H22" i="4"/>
  <c r="K3" i="4"/>
  <c r="H12" i="4"/>
  <c r="F23" i="4"/>
  <c r="F22" i="4"/>
  <c r="F12" i="4"/>
  <c r="F3" i="4"/>
  <c r="E20" i="4"/>
  <c r="G13" i="4"/>
  <c r="H3" i="4"/>
  <c r="F5" i="4"/>
  <c r="K12" i="4"/>
  <c r="K11" i="4"/>
  <c r="K10" i="4"/>
  <c r="K9" i="4"/>
  <c r="K8" i="4"/>
  <c r="K7" i="4"/>
  <c r="K6" i="4"/>
  <c r="K5" i="4"/>
  <c r="K4" i="4"/>
  <c r="G6" i="4"/>
  <c r="H6" i="4" s="1"/>
  <c r="H5" i="4"/>
  <c r="H4" i="4"/>
  <c r="D200" i="5"/>
  <c r="F48" i="5"/>
  <c r="D35" i="5"/>
  <c r="G63" i="3"/>
  <c r="G62" i="3"/>
  <c r="G169" i="3"/>
  <c r="G168" i="3"/>
  <c r="D211" i="3"/>
  <c r="D64" i="3"/>
  <c r="D189" i="3"/>
  <c r="D146" i="3"/>
  <c r="I2" i="5"/>
  <c r="H3" i="5"/>
  <c r="G4" i="5" s="1"/>
  <c r="G2" i="5"/>
  <c r="K9" i="8" l="1"/>
  <c r="G30" i="8"/>
  <c r="G7" i="4"/>
  <c r="G8" i="4" s="1"/>
  <c r="G9" i="4" s="1"/>
  <c r="G10" i="4" s="1"/>
  <c r="G11" i="4" s="1"/>
  <c r="G12" i="4" s="1"/>
  <c r="G14" i="4" s="1"/>
  <c r="D61" i="5"/>
  <c r="D169" i="7"/>
  <c r="Q131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6" i="7"/>
  <c r="Q177" i="7"/>
  <c r="Q178" i="7"/>
  <c r="Q179" i="7"/>
  <c r="Q180" i="7"/>
  <c r="Q181" i="7"/>
  <c r="Q182" i="7"/>
  <c r="Q183" i="7"/>
  <c r="Q185" i="7"/>
  <c r="Q186" i="7"/>
  <c r="Q187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Q202" i="7"/>
  <c r="Q203" i="7"/>
  <c r="Q204" i="7"/>
  <c r="Q205" i="7"/>
  <c r="Q206" i="7"/>
  <c r="Q207" i="7"/>
  <c r="Q208" i="7"/>
  <c r="Q209" i="7"/>
  <c r="Q210" i="7"/>
  <c r="Q211" i="7"/>
  <c r="Q212" i="7"/>
  <c r="Q33" i="7"/>
  <c r="Q34" i="7"/>
  <c r="Q35" i="7"/>
  <c r="Q36" i="7"/>
  <c r="Q37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7" i="7"/>
  <c r="Q58" i="7"/>
  <c r="Q59" i="7"/>
  <c r="Q60" i="7"/>
  <c r="Q61" i="7"/>
  <c r="Q62" i="7"/>
  <c r="Q64" i="7"/>
  <c r="Q65" i="7"/>
  <c r="Q66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8" i="7"/>
  <c r="Q89" i="7"/>
  <c r="Q90" i="7"/>
  <c r="Q92" i="7"/>
  <c r="Q93" i="7"/>
  <c r="Q94" i="7"/>
  <c r="Q95" i="7"/>
  <c r="Q96" i="7"/>
  <c r="Q97" i="7"/>
  <c r="Q98" i="7"/>
  <c r="Q99" i="7"/>
  <c r="Q100" i="7"/>
  <c r="Q101" i="7"/>
  <c r="Q102" i="7"/>
  <c r="Q103" i="7"/>
  <c r="Q105" i="7"/>
  <c r="Q106" i="7"/>
  <c r="Q107" i="7"/>
  <c r="Q108" i="7"/>
  <c r="Q109" i="7"/>
  <c r="Q110" i="7"/>
  <c r="Q111" i="7"/>
  <c r="Q112" i="7"/>
  <c r="Q114" i="7"/>
  <c r="Q115" i="7"/>
  <c r="Q116" i="7"/>
  <c r="Q117" i="7"/>
  <c r="Q118" i="7"/>
  <c r="Q120" i="7"/>
  <c r="Q121" i="7"/>
  <c r="Q122" i="7"/>
  <c r="Q123" i="7"/>
  <c r="Q124" i="7"/>
  <c r="Q125" i="7"/>
  <c r="Q126" i="7"/>
  <c r="Q127" i="7"/>
  <c r="Q128" i="7"/>
  <c r="Q129" i="7"/>
  <c r="Q130" i="7"/>
  <c r="Q32" i="7"/>
  <c r="D193" i="7"/>
  <c r="D188" i="7"/>
  <c r="Q188" i="7" s="1"/>
  <c r="D184" i="7"/>
  <c r="Q184" i="7" s="1"/>
  <c r="D175" i="7"/>
  <c r="Q175" i="7" s="1"/>
  <c r="D158" i="7"/>
  <c r="D150" i="7"/>
  <c r="Q150" i="7" s="1"/>
  <c r="D145" i="7"/>
  <c r="D132" i="7"/>
  <c r="Q132" i="7" s="1"/>
  <c r="D119" i="7"/>
  <c r="Q119" i="7" s="1"/>
  <c r="D113" i="7"/>
  <c r="Q113" i="7" s="1"/>
  <c r="D104" i="7"/>
  <c r="Q104" i="7" s="1"/>
  <c r="D91" i="7"/>
  <c r="Q91" i="7" s="1"/>
  <c r="D87" i="7"/>
  <c r="Q87" i="7" s="1"/>
  <c r="D78" i="7"/>
  <c r="D76" i="7" s="1"/>
  <c r="D67" i="7"/>
  <c r="Q67" i="7" s="1"/>
  <c r="D63" i="7"/>
  <c r="Q63" i="7" s="1"/>
  <c r="D56" i="7"/>
  <c r="Q56" i="7" s="1"/>
  <c r="D38" i="7"/>
  <c r="Q38" i="7" s="1"/>
  <c r="D31" i="7"/>
  <c r="D15" i="7"/>
  <c r="D26" i="7" s="1"/>
  <c r="D4" i="7"/>
  <c r="AF5" i="3"/>
  <c r="AF169" i="3"/>
  <c r="AF168" i="3"/>
  <c r="AF63" i="3"/>
  <c r="AF62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D197" i="5"/>
  <c r="D194" i="5"/>
  <c r="D190" i="5"/>
  <c r="D182" i="5"/>
  <c r="D176" i="5"/>
  <c r="D161" i="5"/>
  <c r="D153" i="5"/>
  <c r="D148" i="5"/>
  <c r="D138" i="5"/>
  <c r="D125" i="5"/>
  <c r="D120" i="5"/>
  <c r="D109" i="5"/>
  <c r="D96" i="5"/>
  <c r="D84" i="5"/>
  <c r="D75" i="5"/>
  <c r="D70" i="5"/>
  <c r="D63" i="5"/>
  <c r="D203" i="5" l="1"/>
  <c r="H7" i="4"/>
  <c r="D201" i="7"/>
  <c r="Q201" i="7" s="1"/>
  <c r="H8" i="4" l="1"/>
  <c r="M2" i="5"/>
  <c r="J3" i="5"/>
  <c r="K2" i="5" s="1"/>
  <c r="H9" i="4" l="1"/>
  <c r="M3" i="5"/>
  <c r="J19" i="4"/>
  <c r="J20" i="4" s="1"/>
  <c r="D218" i="3"/>
  <c r="D216" i="3"/>
  <c r="H10" i="4" l="1"/>
  <c r="I19" i="4"/>
  <c r="J50" i="5"/>
  <c r="J8" i="5"/>
  <c r="K8" i="5" s="1"/>
  <c r="D101" i="5"/>
  <c r="D100" i="5"/>
  <c r="D169" i="3"/>
  <c r="D168" i="3"/>
  <c r="D63" i="3"/>
  <c r="D62" i="3"/>
  <c r="D17" i="3"/>
  <c r="D10" i="3"/>
  <c r="D6" i="3" s="1"/>
  <c r="D97" i="5"/>
  <c r="D30" i="5"/>
  <c r="I39" i="5"/>
  <c r="G38" i="5"/>
  <c r="I37" i="5"/>
  <c r="I36" i="5"/>
  <c r="D92" i="5"/>
  <c r="D68" i="5"/>
  <c r="H174" i="5"/>
  <c r="D22" i="5"/>
  <c r="G41" i="5"/>
  <c r="I42" i="5"/>
  <c r="H11" i="4" l="1"/>
  <c r="D217" i="3"/>
  <c r="D215" i="3"/>
  <c r="D25" i="3"/>
  <c r="M13" i="4"/>
  <c r="M14" i="4"/>
  <c r="O13" i="4" s="1"/>
  <c r="F4" i="4"/>
  <c r="F6" i="4"/>
  <c r="F7" i="4"/>
  <c r="F8" i="4"/>
  <c r="F9" i="4"/>
  <c r="F10" i="4"/>
  <c r="F11" i="4"/>
  <c r="H209" i="5"/>
  <c r="H146" i="5"/>
  <c r="H114" i="5"/>
  <c r="I185" i="5"/>
  <c r="I186" i="5"/>
  <c r="I184" i="5"/>
  <c r="H105" i="5"/>
  <c r="H99" i="5"/>
  <c r="H98" i="5"/>
  <c r="H201" i="5"/>
  <c r="H198" i="5"/>
  <c r="H195" i="5"/>
  <c r="H192" i="5"/>
  <c r="H180" i="5"/>
  <c r="H179" i="5"/>
  <c r="H168" i="5"/>
  <c r="I167" i="5"/>
  <c r="G166" i="5"/>
  <c r="H165" i="5"/>
  <c r="I164" i="5"/>
  <c r="H158" i="5"/>
  <c r="H157" i="5"/>
  <c r="H156" i="5"/>
  <c r="H155" i="5"/>
  <c r="H151" i="5"/>
  <c r="H150" i="5"/>
  <c r="H149" i="5"/>
  <c r="H145" i="5"/>
  <c r="H144" i="5"/>
  <c r="H143" i="5"/>
  <c r="H142" i="5"/>
  <c r="H141" i="5"/>
  <c r="H140" i="5"/>
  <c r="H136" i="5"/>
  <c r="H135" i="5"/>
  <c r="H134" i="5"/>
  <c r="H133" i="5"/>
  <c r="H132" i="5"/>
  <c r="H131" i="5"/>
  <c r="H130" i="5"/>
  <c r="H129" i="5"/>
  <c r="H128" i="5"/>
  <c r="H123" i="5"/>
  <c r="H122" i="5"/>
  <c r="J117" i="5"/>
  <c r="H113" i="5"/>
  <c r="H112" i="5"/>
  <c r="H111" i="5"/>
  <c r="G106" i="5"/>
  <c r="J104" i="5"/>
  <c r="G103" i="5"/>
  <c r="G102" i="5"/>
  <c r="G101" i="5"/>
  <c r="G100" i="5"/>
  <c r="G94" i="5"/>
  <c r="I90" i="5"/>
  <c r="I89" i="5"/>
  <c r="I88" i="5"/>
  <c r="I87" i="5"/>
  <c r="I86" i="5"/>
  <c r="I82" i="5"/>
  <c r="I81" i="5"/>
  <c r="I80" i="5"/>
  <c r="I79" i="5"/>
  <c r="I73" i="5"/>
  <c r="I68" i="5"/>
  <c r="I67" i="5"/>
  <c r="I66" i="5"/>
  <c r="I65" i="5"/>
  <c r="G59" i="5"/>
  <c r="G58" i="5"/>
  <c r="G57" i="5"/>
  <c r="I55" i="5"/>
  <c r="H54" i="5"/>
  <c r="J53" i="5"/>
  <c r="J52" i="5"/>
  <c r="J49" i="5"/>
  <c r="J47" i="5"/>
  <c r="J46" i="5"/>
  <c r="I40" i="5"/>
  <c r="H9" i="5" l="1"/>
  <c r="G9" i="5"/>
  <c r="D219" i="3"/>
  <c r="J9" i="5"/>
  <c r="F15" i="4"/>
  <c r="H61" i="5"/>
  <c r="I78" i="5"/>
  <c r="D107" i="5"/>
  <c r="D72" i="5"/>
  <c r="H13" i="4" l="1"/>
  <c r="K13" i="4" s="1"/>
  <c r="H14" i="4"/>
  <c r="K14" i="4" s="1"/>
  <c r="G107" i="5"/>
  <c r="I72" i="5"/>
  <c r="F97" i="2"/>
  <c r="F21" i="2"/>
  <c r="D44" i="2"/>
  <c r="F44" i="2"/>
  <c r="F138" i="2"/>
  <c r="F84" i="2"/>
  <c r="F82" i="2" s="1"/>
  <c r="F194" i="2"/>
  <c r="F37" i="2"/>
  <c r="D21" i="2"/>
  <c r="D32" i="2" s="1"/>
  <c r="F199" i="2"/>
  <c r="D199" i="2"/>
  <c r="D194" i="2"/>
  <c r="D190" i="2"/>
  <c r="F181" i="2"/>
  <c r="D181" i="2"/>
  <c r="F175" i="2"/>
  <c r="D175" i="2"/>
  <c r="F164" i="2"/>
  <c r="D164" i="2"/>
  <c r="F156" i="2"/>
  <c r="D156" i="2"/>
  <c r="F151" i="2"/>
  <c r="D151" i="2"/>
  <c r="D138" i="2"/>
  <c r="F125" i="2"/>
  <c r="D125" i="2"/>
  <c r="F119" i="2"/>
  <c r="D119" i="2"/>
  <c r="F110" i="2"/>
  <c r="D110" i="2"/>
  <c r="D97" i="2"/>
  <c r="D93" i="2"/>
  <c r="D82" i="2"/>
  <c r="F73" i="2"/>
  <c r="D73" i="2"/>
  <c r="F69" i="2"/>
  <c r="D69" i="2"/>
  <c r="F62" i="2"/>
  <c r="D62" i="2"/>
  <c r="D37" i="2"/>
  <c r="E21" i="2"/>
  <c r="F10" i="2"/>
  <c r="F190" i="2"/>
  <c r="E138" i="2"/>
  <c r="F93" i="2"/>
  <c r="D20" i="1"/>
  <c r="E190" i="1"/>
  <c r="C190" i="1"/>
  <c r="E185" i="1"/>
  <c r="C185" i="1"/>
  <c r="E181" i="1"/>
  <c r="C181" i="1"/>
  <c r="E173" i="1"/>
  <c r="C173" i="1"/>
  <c r="E167" i="1"/>
  <c r="C167" i="1"/>
  <c r="E156" i="1"/>
  <c r="C156" i="1"/>
  <c r="E148" i="1"/>
  <c r="C148" i="1"/>
  <c r="E144" i="1"/>
  <c r="C144" i="1"/>
  <c r="D132" i="1"/>
  <c r="E132" i="1"/>
  <c r="C132" i="1"/>
  <c r="E119" i="1"/>
  <c r="C119" i="1"/>
  <c r="E113" i="1"/>
  <c r="C113" i="1"/>
  <c r="E104" i="1"/>
  <c r="C104" i="1"/>
  <c r="E91" i="1"/>
  <c r="C91" i="1"/>
  <c r="E87" i="1"/>
  <c r="C87" i="1"/>
  <c r="E77" i="1"/>
  <c r="C77" i="1"/>
  <c r="E68" i="1"/>
  <c r="C68" i="1"/>
  <c r="E64" i="1"/>
  <c r="C64" i="1"/>
  <c r="E57" i="1"/>
  <c r="C57" i="1"/>
  <c r="E39" i="1"/>
  <c r="C39" i="1"/>
  <c r="E32" i="1"/>
  <c r="C32" i="1"/>
  <c r="E20" i="1"/>
  <c r="C20" i="1"/>
  <c r="C9" i="1"/>
  <c r="D9" i="1"/>
  <c r="D198" i="1" s="1"/>
  <c r="E9" i="1"/>
  <c r="K15" i="4" l="1"/>
  <c r="H15" i="4"/>
  <c r="H16" i="4" s="1"/>
  <c r="M8" i="5"/>
  <c r="C198" i="1"/>
  <c r="E198" i="1"/>
  <c r="H200" i="1" s="1"/>
  <c r="F32" i="2"/>
  <c r="F207" i="2"/>
  <c r="D207" i="2"/>
  <c r="C28" i="1"/>
  <c r="E28" i="1"/>
  <c r="H197" i="1" s="1"/>
  <c r="I16" i="4" l="1"/>
  <c r="H18" i="4"/>
  <c r="H20" i="4" s="1"/>
  <c r="I199" i="1"/>
  <c r="J11" i="2"/>
</calcChain>
</file>

<file path=xl/sharedStrings.xml><?xml version="1.0" encoding="utf-8"?>
<sst xmlns="http://schemas.openxmlformats.org/spreadsheetml/2006/main" count="2625" uniqueCount="295">
  <si>
    <t>PERATURAN DESA TENTANG PERUBAHAN ATAS PERATURAN DESA NO 8</t>
  </si>
  <si>
    <t xml:space="preserve">TETANG PERUBAHAN ANGGARAN PENDAPATAN DAN BELANJA DESA </t>
  </si>
  <si>
    <t xml:space="preserve">DESA KARANGANYAR, KEC. GANDUSARI </t>
  </si>
  <si>
    <t>TAHUN ANGGARAN 2022</t>
  </si>
  <si>
    <t>NO</t>
  </si>
  <si>
    <t>URAIAN</t>
  </si>
  <si>
    <t>ANGGARAN</t>
  </si>
  <si>
    <t>PERUBAHAN</t>
  </si>
  <si>
    <t>MENJADI</t>
  </si>
  <si>
    <t>KET</t>
  </si>
  <si>
    <t>PENDAPATAN</t>
  </si>
  <si>
    <t>Pendapatan Asli Desa</t>
  </si>
  <si>
    <t>a</t>
  </si>
  <si>
    <t>Hasil Usaha</t>
  </si>
  <si>
    <t>b</t>
  </si>
  <si>
    <t>Hasil BUMDes</t>
  </si>
  <si>
    <t>c</t>
  </si>
  <si>
    <t>Pelimpahan BKD</t>
  </si>
  <si>
    <t>d</t>
  </si>
  <si>
    <t>Tanah Kas Desa</t>
  </si>
  <si>
    <t>e</t>
  </si>
  <si>
    <t>Tanah Bengkok</t>
  </si>
  <si>
    <t>f</t>
  </si>
  <si>
    <t>Hasil Aset</t>
  </si>
  <si>
    <t>g</t>
  </si>
  <si>
    <t>Pasar Desa</t>
  </si>
  <si>
    <t>h</t>
  </si>
  <si>
    <t>Swadaya, Partisipasi dan Gotong Royong</t>
  </si>
  <si>
    <t>i</t>
  </si>
  <si>
    <t>Lain-lain Pendapatan Asli Desa yang sah</t>
  </si>
  <si>
    <t>Pendapatan Transfer</t>
  </si>
  <si>
    <t>Dana Desa</t>
  </si>
  <si>
    <t>Bagian dari Hasil Pajak Daerah dan Retribusi Daerah</t>
  </si>
  <si>
    <t>Bagian dari Hasil Pajak Daerah</t>
  </si>
  <si>
    <t>Bagian dari Hasil Retribusi Daerah</t>
  </si>
  <si>
    <t>Penghargaan pelunasan pajak</t>
  </si>
  <si>
    <t>Alokasi Dana Desa</t>
  </si>
  <si>
    <t>JUMLAH PENDAPATAN</t>
  </si>
  <si>
    <t>II</t>
  </si>
  <si>
    <t>BELANJA</t>
  </si>
  <si>
    <t>Bidang Penyelenggaraan Pemerintah Desa</t>
  </si>
  <si>
    <t>Penyelenggaraan Belanja Penghasilan Tetap, Tunjangan, Operasioanl Pemerintahan Desa</t>
  </si>
  <si>
    <t>Penghasilan Tetap Kepala Desa dan Perangkat Desa</t>
  </si>
  <si>
    <t>Tunjangan Jabatan Kepala Desa dan Perangkat Desa</t>
  </si>
  <si>
    <t>Tambahan Tunjangan Kepala Desa dan Perangkat Desa</t>
  </si>
  <si>
    <t>Tunjangan Ketenagakerjaan Kepala Desa dan Perangkat Desa</t>
  </si>
  <si>
    <t>Tunjangan BPD</t>
  </si>
  <si>
    <t>Operasional Perkantoran</t>
  </si>
  <si>
    <t>Belanja Barang Dan Jasa</t>
  </si>
  <si>
    <t>Alat Tulis Kantor</t>
  </si>
  <si>
    <t>Benda POS</t>
  </si>
  <si>
    <t>C</t>
  </si>
  <si>
    <t>Perjalanan Dinas</t>
  </si>
  <si>
    <t>Air Minum</t>
  </si>
  <si>
    <t>Gas/bahan bakar</t>
  </si>
  <si>
    <t>j</t>
  </si>
  <si>
    <t>k</t>
  </si>
  <si>
    <t>Pakaian Dinas dan Atribut</t>
  </si>
  <si>
    <t>Alat kebersihan</t>
  </si>
  <si>
    <t>Cetak penggandaan</t>
  </si>
  <si>
    <t>Listrik dan telepon</t>
  </si>
  <si>
    <t>Her kendaraan dinas</t>
  </si>
  <si>
    <t>Honorarium PPKD/PKPKD</t>
  </si>
  <si>
    <t>Kades</t>
  </si>
  <si>
    <t>Sekdes</t>
  </si>
  <si>
    <t>Kaur/KaSI, 4 orang 12 bulan</t>
  </si>
  <si>
    <t>I</t>
  </si>
  <si>
    <t>Banner kegiatan</t>
  </si>
  <si>
    <t>Operasional BPD</t>
  </si>
  <si>
    <t>Belanja Barang  Dan Jasa</t>
  </si>
  <si>
    <t>ATK</t>
  </si>
  <si>
    <t>A</t>
  </si>
  <si>
    <t>Pakaian dinas dan atribut</t>
  </si>
  <si>
    <t>Mamin rapat</t>
  </si>
  <si>
    <t>Fotocopi dan penggandaan</t>
  </si>
  <si>
    <t>Kegiatan Operasional RT/RW</t>
  </si>
  <si>
    <t>Isentif RT/RW</t>
  </si>
  <si>
    <t>Penyelenggaraan Musrenbang</t>
  </si>
  <si>
    <t>Materi musrenbang</t>
  </si>
  <si>
    <t>Makan minum rapat</t>
  </si>
  <si>
    <t>Nara sumber</t>
  </si>
  <si>
    <t xml:space="preserve">Banner </t>
  </si>
  <si>
    <t>Transport Peserta</t>
  </si>
  <si>
    <t>Penyelenggaraan Musdes</t>
  </si>
  <si>
    <t>Mamin Rapat</t>
  </si>
  <si>
    <t>Perencanaan Desa</t>
  </si>
  <si>
    <t>Penyusunan RKP</t>
  </si>
  <si>
    <t>Honorarium penyusun RKP Desa</t>
  </si>
  <si>
    <t>Makan minum penyusunan RKP</t>
  </si>
  <si>
    <t>Honorarium tim verifikasi</t>
  </si>
  <si>
    <t>Sub Bidang Pertanahan</t>
  </si>
  <si>
    <t>Pajak tanah kas desa</t>
  </si>
  <si>
    <t>Honorarium Operator OSS</t>
  </si>
  <si>
    <t xml:space="preserve">Honorarium operator siskeudes </t>
  </si>
  <si>
    <t>Honorarium petugas kebersihan</t>
  </si>
  <si>
    <t>Honorarium Pengelola Aset/penyimpanan barang</t>
  </si>
  <si>
    <t>Honorarium Modin Perempuan</t>
  </si>
  <si>
    <t>Honorarium panitia sewa tanah kas desa</t>
  </si>
  <si>
    <t>Honorarium petugas pungut PBB</t>
  </si>
  <si>
    <t>Honorarium Pembuatan Profil Desa</t>
  </si>
  <si>
    <t>Honorarium Operator SIKNG</t>
  </si>
  <si>
    <t>Honorarium Tenaga Bantu Administrasi Desa</t>
  </si>
  <si>
    <t>Bidang tata praja pemerintahan, perencanaan, keuangan</t>
  </si>
  <si>
    <t>Pendataan dan pemuktakhiran data desa</t>
  </si>
  <si>
    <t>pendampingan pengembangan, pengelolaan, pengintergrasian SID, Bumdes, dan Pemetaan wilayah</t>
  </si>
  <si>
    <t>Banner Kegiatan</t>
  </si>
  <si>
    <t>Kesejahteraan pemungut pajak</t>
  </si>
  <si>
    <t>Pelaksanaan Pembangunan</t>
  </si>
  <si>
    <t>Sub Bidang Pendidikan</t>
  </si>
  <si>
    <t>Dukungan pendidikan bagi siswa miskin</t>
  </si>
  <si>
    <t>Kegiatan ATS</t>
  </si>
  <si>
    <t>Optimalisasi perpustakaan desa</t>
  </si>
  <si>
    <t>Sub Bidang Kesehatan</t>
  </si>
  <si>
    <t>Penyelenggaraan Posyandu</t>
  </si>
  <si>
    <t>PMT Posyandu Balita, 12 bulan</t>
  </si>
  <si>
    <t>PMT Posyandu Lansia, 12 bulan</t>
  </si>
  <si>
    <t>Operasional Posyandu Balita dan Lansia</t>
  </si>
  <si>
    <t>Alat Kesehatan Posyandu Lansia/POSBINDU</t>
  </si>
  <si>
    <t>Seragam kader posyandu</t>
  </si>
  <si>
    <t>Honor Kader Posbindu, 1 Tahun</t>
  </si>
  <si>
    <t>Kader Lansia</t>
  </si>
  <si>
    <t>Honor Kader Posyandu, 1 Tahun</t>
  </si>
  <si>
    <t>Kelas ibu hamil</t>
  </si>
  <si>
    <t>D</t>
  </si>
  <si>
    <t>Penyelenggaraan Desa Siaga Kesehatan</t>
  </si>
  <si>
    <t>Honor STBM, 5 orang</t>
  </si>
  <si>
    <t>Kegiatan STBM</t>
  </si>
  <si>
    <t>Optimalisasi Desa Bersinar</t>
  </si>
  <si>
    <t>KPM</t>
  </si>
  <si>
    <t>Honor satgas covid</t>
  </si>
  <si>
    <t>Perlengkapan sarpras covid</t>
  </si>
  <si>
    <t>Honor Kader UKK</t>
  </si>
  <si>
    <t>Kader BKB</t>
  </si>
  <si>
    <t>Penambahan Imun tim satgas</t>
  </si>
  <si>
    <t>Pembangunan sarpras wisata dan ekonomi masyarakat</t>
  </si>
  <si>
    <t>Papingisasi pasar desa</t>
  </si>
  <si>
    <t>Rehap jembatan jedung</t>
  </si>
  <si>
    <t>Sub bidang kawasan pemukiman</t>
  </si>
  <si>
    <t>Pembangunan/rehabilitas/peningkatan/ pengerasan sistem pembuangan air limbah</t>
  </si>
  <si>
    <t>Belanja Modal</t>
  </si>
  <si>
    <t>SPAL/Sanitasi</t>
  </si>
  <si>
    <t>Jambanisasi</t>
  </si>
  <si>
    <t>Optimalisasi Proklim</t>
  </si>
  <si>
    <t>Bidang Pembinaan Kemasyarakatan</t>
  </si>
  <si>
    <t>Sub bidang kebudayaan dan  keagamaan</t>
  </si>
  <si>
    <t>Penyelenggaraan festival kesenian, adat/kebudayaan dan keagamaan</t>
  </si>
  <si>
    <t>Belanja barang dan jasa</t>
  </si>
  <si>
    <t>Penyelenggaraan PHBN</t>
  </si>
  <si>
    <t>Sarpras TPA/Masjid musholla/ gereja</t>
  </si>
  <si>
    <t>Makan minum safari ramadhan</t>
  </si>
  <si>
    <t>Mamin PHBN</t>
  </si>
  <si>
    <t>Peringatan keagamaan</t>
  </si>
  <si>
    <t>Atribut Linmas</t>
  </si>
  <si>
    <t>Pembinaan PKK</t>
  </si>
  <si>
    <t>Belanja Barang dan Jasa</t>
  </si>
  <si>
    <t>Biaya Rapat</t>
  </si>
  <si>
    <t>Perjalanan dinas PKK</t>
  </si>
  <si>
    <t>Seragam PKK</t>
  </si>
  <si>
    <t>Bidang Pemberdayaan Masyarakat</t>
  </si>
  <si>
    <t>Sub Bidang Peningkatan Kapasitas Aparatur Desa</t>
  </si>
  <si>
    <t>Belanja Barang dan jasa</t>
  </si>
  <si>
    <t>Kegiatan Pelatihan Kepala Desa, Perangkat Desa dan BPD</t>
  </si>
  <si>
    <t>B</t>
  </si>
  <si>
    <t>Sub bidang pemberdayaaan perempuan, Perlindungan anak dan keluarga</t>
  </si>
  <si>
    <t>Perempuan hebat</t>
  </si>
  <si>
    <t>Speda Keren</t>
  </si>
  <si>
    <t>BIDANG TAK TERDUGA</t>
  </si>
  <si>
    <t>BLT DD</t>
  </si>
  <si>
    <t>JUMLAH BELANJA</t>
  </si>
  <si>
    <t>III</t>
  </si>
  <si>
    <t>PEMBIAYAAN</t>
  </si>
  <si>
    <t>Penerimaan Pembiayaan</t>
  </si>
  <si>
    <t>SILPA</t>
  </si>
  <si>
    <t>a. Pasar Desa dan Lampu Jalan Rp. 261.853.000</t>
  </si>
  <si>
    <t>b. Silpa DD untuk optimalisasi sepeda keren Rp. 1.500.000</t>
  </si>
  <si>
    <t>Pengeluaran Pembiayaan</t>
  </si>
  <si>
    <t>PEMBIAYAAN BUMDes</t>
  </si>
  <si>
    <t>Pembiayaan SILPA</t>
  </si>
  <si>
    <t>Jumlah Pembiayaan</t>
  </si>
  <si>
    <t xml:space="preserve">JUMLAH  </t>
  </si>
  <si>
    <t>-</t>
  </si>
  <si>
    <t>Penyelenggaraan Musyawarah Perencanaan Desa/Pembahasan APBDes (Musdes dll reguler)</t>
  </si>
  <si>
    <t>Penyediaan Pembayaran Upah/Honor Petugas Penunjang Kegiatan</t>
  </si>
  <si>
    <t>1.</t>
  </si>
  <si>
    <t>2.</t>
  </si>
  <si>
    <t>3.</t>
  </si>
  <si>
    <t>4.</t>
  </si>
  <si>
    <t>Pembinaan LKMD/LPM/LPMD</t>
  </si>
  <si>
    <t>Belanja Kegiatan LPM</t>
  </si>
  <si>
    <t>Operasional LPM</t>
  </si>
  <si>
    <t>Seragam LPM</t>
  </si>
  <si>
    <t>Ketahanan Pangan</t>
  </si>
  <si>
    <t>Jalan Usaha Tani (JUT)</t>
  </si>
  <si>
    <t>Pengadaan bibit kambing</t>
  </si>
  <si>
    <t>Pelatihan Penggemukan Kambing</t>
  </si>
  <si>
    <t>Penyelenggaraan Penyuluhan perlindungan</t>
  </si>
  <si>
    <t>5.</t>
  </si>
  <si>
    <t xml:space="preserve">PERATURAN DESA TENTANG PERUBAHAN ATAS PERATURAN DESA </t>
  </si>
  <si>
    <t>NOMOR 8 TENTANG</t>
  </si>
  <si>
    <t xml:space="preserve">PERUBAHAN ANGGARAN PENDAPATAN DAN BELANJA DESA </t>
  </si>
  <si>
    <t>Kepala Desa Karanganyar,</t>
  </si>
  <si>
    <t>Ttd</t>
  </si>
  <si>
    <t>BAMBANG DWI SURYANTO</t>
  </si>
  <si>
    <t>Bantuan Keuangan Khusus Kabupaten Trenggalek (BKKD)</t>
  </si>
  <si>
    <t>BKKD Reward Peserta Adipura Desa</t>
  </si>
  <si>
    <t>Sosialisasi Kesehatan Masyarakat</t>
  </si>
  <si>
    <t>BKKD</t>
  </si>
  <si>
    <t>Bagi Hasil Pajak Untuk Kekurangan Bayar Tahun 2021</t>
  </si>
  <si>
    <t>tambahan dari kekurangan bagi hasil th 2021 (7.079.100)</t>
  </si>
  <si>
    <t>Karanganyar, 15 Nopember 2022</t>
  </si>
  <si>
    <t>BKKD Kab.</t>
  </si>
  <si>
    <t xml:space="preserve">ANGGARAN PENDAPATAN DAN BELANJA DESA </t>
  </si>
  <si>
    <t>TAHUN ANGGARAN 2023</t>
  </si>
  <si>
    <t xml:space="preserve">PERATURAN DESA </t>
  </si>
  <si>
    <t>ADD</t>
  </si>
  <si>
    <t>PAD</t>
  </si>
  <si>
    <t>seragam RT/RW</t>
  </si>
  <si>
    <t>Seragam BPD</t>
  </si>
  <si>
    <t>PBH</t>
  </si>
  <si>
    <t>DDS</t>
  </si>
  <si>
    <t>ADD,PAD,PBH,DDS</t>
  </si>
  <si>
    <t>ADD,PAD</t>
  </si>
  <si>
    <t xml:space="preserve">Honorarium Petugas Teknis Modin </t>
  </si>
  <si>
    <t>Honor Kader Lansia, 1 Tahun</t>
  </si>
  <si>
    <t>Pokja Desa Sehat</t>
  </si>
  <si>
    <t>SILPA BUNGA BANK</t>
  </si>
  <si>
    <t>Honorarium KPM</t>
  </si>
  <si>
    <t>Honor Kader BKB</t>
  </si>
  <si>
    <t>Papingisasi halaman pasar desa</t>
  </si>
  <si>
    <t>Pembangunan Los Pasar Desa</t>
  </si>
  <si>
    <t>Pembangunan Drainase Pasar Desa</t>
  </si>
  <si>
    <t>PENDAPATAN - BELANJA</t>
  </si>
  <si>
    <t>Operasional PEMDES 3%DD</t>
  </si>
  <si>
    <t>m</t>
  </si>
  <si>
    <t>DDS,PAD,PBH</t>
  </si>
  <si>
    <t>Optimalisasi Desa Cerdas</t>
  </si>
  <si>
    <t>BENGKOK</t>
  </si>
  <si>
    <t>KADES</t>
  </si>
  <si>
    <t>SEKDES</t>
  </si>
  <si>
    <t>PERANGKAT</t>
  </si>
  <si>
    <t>KULI</t>
  </si>
  <si>
    <t>JABATAN</t>
  </si>
  <si>
    <t>HARGA (Rp)</t>
  </si>
  <si>
    <t>jumlah bulan</t>
  </si>
  <si>
    <t>jumlah perolehan Rp</t>
  </si>
  <si>
    <t>Masuk APBDes</t>
  </si>
  <si>
    <t>perangkat Baru Keuangan4 bulan</t>
  </si>
  <si>
    <t>sukarmadi 3 bulan</t>
  </si>
  <si>
    <t>perangkat Baru kasun 4 bulan</t>
  </si>
  <si>
    <t>Purna Tugas Perangkat Desa</t>
  </si>
  <si>
    <t>Pengisian, Penetapan dan mutasi Perangkat Desa</t>
  </si>
  <si>
    <t>JUMLAH TOTAL PAD</t>
  </si>
  <si>
    <t>II. DDS</t>
  </si>
  <si>
    <t xml:space="preserve">I. PAD </t>
  </si>
  <si>
    <t>JUMLAH TOTAL DDS</t>
  </si>
  <si>
    <t>III. ADD</t>
  </si>
  <si>
    <t>JUMLAH TOTAL</t>
  </si>
  <si>
    <t>IV. PBH</t>
  </si>
  <si>
    <t>&gt;</t>
  </si>
  <si>
    <t>PAD+PBH</t>
  </si>
  <si>
    <t>Pakaian Dinas &amp; Atribut</t>
  </si>
  <si>
    <t>Peringatan Keagamaan</t>
  </si>
  <si>
    <t>DDS 3%</t>
  </si>
  <si>
    <t>Penyertaan Modal BUMDes</t>
  </si>
  <si>
    <t>POTONGAN KEGIATAN PER SUMBER DANA</t>
  </si>
  <si>
    <t xml:space="preserve">NOMOR 9 TAHUN 2022 </t>
  </si>
  <si>
    <t>TENTANG</t>
  </si>
  <si>
    <t>Bidang Kepemudaan dan Olah Raga</t>
  </si>
  <si>
    <t>Optimalisasi Kegiatan Karang Taruna</t>
  </si>
  <si>
    <t>Optimalisasi Aparatur Pemdes Dalam Pengelolaan Keuangan Desa</t>
  </si>
  <si>
    <t>Optimalisai Kegiatan Kebudayaan Desa untuk mempromosikan Wisata Desa</t>
  </si>
  <si>
    <t>Bantuan Bencana</t>
  </si>
  <si>
    <t>DDS 3 %</t>
  </si>
  <si>
    <t>Sosialisasi Desa Cerdas</t>
  </si>
  <si>
    <t>PAD :</t>
  </si>
  <si>
    <t>DDS :</t>
  </si>
  <si>
    <t>ADD :</t>
  </si>
  <si>
    <t>PBH :</t>
  </si>
  <si>
    <t>JUMLAH BELANJA :</t>
  </si>
  <si>
    <t>Pembangunan Pavingisasi Jalan Usaha Tani Dusun Nglaban</t>
  </si>
  <si>
    <t>Pembangunan Pavingisasi Jalan Usaha Tani Dusun Soko Kulon</t>
  </si>
  <si>
    <t>PAGU</t>
  </si>
  <si>
    <t>REALISASI</t>
  </si>
  <si>
    <t>SISA</t>
  </si>
  <si>
    <t>Tanggal</t>
  </si>
  <si>
    <t>PAGU 22</t>
  </si>
  <si>
    <t>ADD,PAD,DDS</t>
  </si>
  <si>
    <t>Kasun Depok</t>
  </si>
  <si>
    <t>Kaur Keuangan</t>
  </si>
  <si>
    <t>tanah kas</t>
  </si>
  <si>
    <t>0</t>
  </si>
  <si>
    <t>SISA( KURANG)</t>
  </si>
  <si>
    <t>Pendapatan Bunga Bank Tahun 2022</t>
  </si>
  <si>
    <t xml:space="preserve">LAPORAN PERTANGGUNGJAWABAN REALISASI ANGGARAN PENDAPATAN DAN BELANJA DESA </t>
  </si>
  <si>
    <t>Karanganyar, 24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</si>
</sst>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Rp&quot;* #,##0.00_-;\-&quot;Rp&quot;* #,##0.00_-;_-&quot;Rp&quot;* &quot;-&quot;??_-;_-@_-"/>
    <numFmt numFmtId="164" formatCode="_-[$Rp-421]* #,##0.00_-;\-[$Rp-421]* #,##0.00_-;_-[$Rp-421]* &quot;-&quot;??_-;_-@_-"/>
    <numFmt numFmtId="165" formatCode="&quot;Rp&quot;#,##0.00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i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b/>
      <i/>
      <sz val="12"/>
      <color theme="1"/>
      <name val="Bookman Old Style"/>
      <family val="1"/>
    </font>
    <font>
      <sz val="12"/>
      <color rgb="FFFF0000"/>
      <name val="Bookman Old Style"/>
      <family val="1"/>
    </font>
    <font>
      <sz val="12"/>
      <color theme="1"/>
      <name val="Calibri"/>
      <family val="2"/>
    </font>
    <font>
      <sz val="12"/>
      <color rgb="FF000000"/>
      <name val="Bookman Old Style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0" xfId="0" applyFont="1" applyFill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8" fillId="2" borderId="1" xfId="0" applyFont="1" applyFill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2" fillId="0" borderId="6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/>
    <xf numFmtId="164" fontId="5" fillId="0" borderId="1" xfId="0" quotePrefix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5" fillId="0" borderId="5" xfId="0" quotePrefix="1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164" fontId="6" fillId="0" borderId="1" xfId="0" quotePrefix="1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5" fillId="0" borderId="4" xfId="0" quotePrefix="1" applyNumberFormat="1" applyFont="1" applyBorder="1" applyAlignment="1">
      <alignment vertical="center"/>
    </xf>
    <xf numFmtId="164" fontId="5" fillId="0" borderId="3" xfId="0" quotePrefix="1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vertical="center"/>
    </xf>
    <xf numFmtId="0" fontId="8" fillId="2" borderId="1" xfId="0" applyFont="1" applyFill="1" applyBorder="1" applyAlignment="1">
      <alignment wrapText="1"/>
    </xf>
    <xf numFmtId="0" fontId="6" fillId="2" borderId="0" xfId="0" applyFont="1" applyFill="1"/>
    <xf numFmtId="0" fontId="7" fillId="0" borderId="3" xfId="0" applyFont="1" applyBorder="1" applyAlignment="1">
      <alignment wrapText="1"/>
    </xf>
    <xf numFmtId="164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4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/>
    <xf numFmtId="0" fontId="5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5" xfId="0" quotePrefix="1" applyNumberFormat="1" applyFont="1" applyBorder="1" applyAlignment="1">
      <alignment vertical="center"/>
    </xf>
    <xf numFmtId="164" fontId="2" fillId="3" borderId="0" xfId="0" applyNumberFormat="1" applyFont="1" applyFill="1"/>
    <xf numFmtId="164" fontId="2" fillId="4" borderId="0" xfId="0" applyNumberFormat="1" applyFont="1" applyFill="1"/>
    <xf numFmtId="0" fontId="2" fillId="0" borderId="1" xfId="0" applyFont="1" applyBorder="1" applyAlignment="1">
      <alignment vertical="center" wrapText="1"/>
    </xf>
    <xf numFmtId="164" fontId="5" fillId="3" borderId="1" xfId="0" quotePrefix="1" applyNumberFormat="1" applyFont="1" applyFill="1" applyBorder="1" applyAlignment="1">
      <alignment vertical="center"/>
    </xf>
    <xf numFmtId="164" fontId="2" fillId="0" borderId="1" xfId="0" quotePrefix="1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6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64" fontId="2" fillId="3" borderId="1" xfId="0" quotePrefix="1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164" fontId="2" fillId="3" borderId="4" xfId="0" quotePrefix="1" applyNumberFormat="1" applyFont="1" applyFill="1" applyBorder="1" applyAlignment="1">
      <alignment vertical="center"/>
    </xf>
    <xf numFmtId="164" fontId="5" fillId="3" borderId="4" xfId="0" quotePrefix="1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0" xfId="0" applyFont="1" applyFill="1"/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 wrapText="1"/>
    </xf>
    <xf numFmtId="164" fontId="5" fillId="5" borderId="1" xfId="0" quotePrefix="1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0" borderId="0" xfId="0" applyNumberFormat="1" applyFont="1"/>
    <xf numFmtId="165" fontId="9" fillId="0" borderId="0" xfId="0" applyNumberFormat="1" applyFont="1"/>
    <xf numFmtId="164" fontId="9" fillId="0" borderId="0" xfId="0" applyNumberFormat="1" applyFont="1"/>
    <xf numFmtId="165" fontId="2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center"/>
    </xf>
    <xf numFmtId="165" fontId="0" fillId="0" borderId="0" xfId="0" applyNumberFormat="1"/>
    <xf numFmtId="0" fontId="0" fillId="3" borderId="0" xfId="0" applyFill="1"/>
    <xf numFmtId="165" fontId="0" fillId="3" borderId="0" xfId="0" applyNumberFormat="1" applyFill="1"/>
    <xf numFmtId="0" fontId="0" fillId="6" borderId="0" xfId="0" applyFill="1"/>
    <xf numFmtId="165" fontId="0" fillId="6" borderId="0" xfId="0" applyNumberFormat="1" applyFill="1"/>
    <xf numFmtId="165" fontId="0" fillId="7" borderId="0" xfId="0" applyNumberFormat="1" applyFill="1"/>
    <xf numFmtId="0" fontId="0" fillId="7" borderId="0" xfId="0" applyFill="1"/>
    <xf numFmtId="165" fontId="0" fillId="2" borderId="0" xfId="0" applyNumberFormat="1" applyFill="1"/>
    <xf numFmtId="0" fontId="0" fillId="2" borderId="0" xfId="0" applyFill="1"/>
    <xf numFmtId="44" fontId="6" fillId="0" borderId="1" xfId="0" applyNumberFormat="1" applyFont="1" applyBorder="1" applyAlignment="1">
      <alignment horizontal="center" vertical="center"/>
    </xf>
    <xf numFmtId="44" fontId="5" fillId="0" borderId="0" xfId="0" applyNumberFormat="1" applyFont="1"/>
    <xf numFmtId="0" fontId="6" fillId="0" borderId="4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5" fillId="3" borderId="1" xfId="0" applyNumberFormat="1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44" fontId="5" fillId="5" borderId="4" xfId="0" applyNumberFormat="1" applyFont="1" applyFill="1" applyBorder="1" applyAlignment="1">
      <alignment vertical="center"/>
    </xf>
    <xf numFmtId="44" fontId="6" fillId="0" borderId="5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5" fillId="0" borderId="1" xfId="0" applyNumberFormat="1" applyFont="1" applyBorder="1"/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wrapText="1"/>
    </xf>
    <xf numFmtId="164" fontId="5" fillId="0" borderId="0" xfId="0" applyNumberFormat="1" applyFont="1"/>
    <xf numFmtId="0" fontId="2" fillId="0" borderId="9" xfId="0" applyFont="1" applyBorder="1"/>
    <xf numFmtId="0" fontId="6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wrapText="1"/>
    </xf>
    <xf numFmtId="44" fontId="6" fillId="0" borderId="0" xfId="0" applyNumberFormat="1" applyFont="1"/>
    <xf numFmtId="44" fontId="6" fillId="6" borderId="0" xfId="0" applyNumberFormat="1" applyFont="1" applyFill="1"/>
    <xf numFmtId="44" fontId="6" fillId="6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44" fontId="2" fillId="0" borderId="0" xfId="0" applyNumberFormat="1" applyFont="1"/>
    <xf numFmtId="44" fontId="2" fillId="3" borderId="0" xfId="0" applyNumberFormat="1" applyFont="1" applyFill="1"/>
    <xf numFmtId="0" fontId="11" fillId="0" borderId="10" xfId="0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right"/>
    </xf>
    <xf numFmtId="44" fontId="5" fillId="3" borderId="0" xfId="0" applyNumberFormat="1" applyFont="1" applyFill="1" applyAlignment="1">
      <alignment vertical="center"/>
    </xf>
    <xf numFmtId="10" fontId="2" fillId="0" borderId="0" xfId="1" applyNumberFormat="1" applyFont="1"/>
    <xf numFmtId="44" fontId="6" fillId="0" borderId="1" xfId="0" applyNumberFormat="1" applyFont="1" applyBorder="1"/>
    <xf numFmtId="164" fontId="5" fillId="3" borderId="1" xfId="0" applyNumberFormat="1" applyFont="1" applyFill="1" applyBorder="1" applyAlignment="1">
      <alignment horizontal="right" vertical="center"/>
    </xf>
    <xf numFmtId="41" fontId="0" fillId="6" borderId="0" xfId="0" applyNumberFormat="1" applyFill="1"/>
    <xf numFmtId="41" fontId="0" fillId="0" borderId="0" xfId="0" applyNumberFormat="1"/>
    <xf numFmtId="0" fontId="1" fillId="0" borderId="0" xfId="0" applyFont="1"/>
    <xf numFmtId="3" fontId="0" fillId="0" borderId="0" xfId="0" applyNumberFormat="1"/>
    <xf numFmtId="44" fontId="0" fillId="0" borderId="0" xfId="0" applyNumberFormat="1"/>
    <xf numFmtId="44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0" xfId="0" applyFont="1" applyFill="1"/>
    <xf numFmtId="0" fontId="6" fillId="5" borderId="0" xfId="0" applyFont="1" applyFill="1"/>
    <xf numFmtId="0" fontId="6" fillId="5" borderId="1" xfId="0" applyFont="1" applyFill="1" applyBorder="1"/>
    <xf numFmtId="0" fontId="2" fillId="5" borderId="4" xfId="0" applyFont="1" applyFill="1" applyBorder="1"/>
    <xf numFmtId="0" fontId="5" fillId="5" borderId="0" xfId="0" applyFont="1" applyFill="1"/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4" fontId="6" fillId="5" borderId="1" xfId="0" quotePrefix="1" applyNumberFormat="1" applyFont="1" applyFill="1" applyBorder="1" applyAlignment="1">
      <alignment vertical="center"/>
    </xf>
    <xf numFmtId="164" fontId="2" fillId="5" borderId="0" xfId="0" applyNumberFormat="1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64" fontId="2" fillId="5" borderId="1" xfId="0" quotePrefix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vertical="center"/>
    </xf>
    <xf numFmtId="164" fontId="2" fillId="5" borderId="4" xfId="0" quotePrefix="1" applyNumberFormat="1" applyFont="1" applyFill="1" applyBorder="1" applyAlignment="1">
      <alignment vertical="center"/>
    </xf>
    <xf numFmtId="164" fontId="5" fillId="5" borderId="4" xfId="0" quotePrefix="1" applyNumberFormat="1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164" fontId="6" fillId="5" borderId="5" xfId="0" quotePrefix="1" applyNumberFormat="1" applyFont="1" applyFill="1" applyBorder="1" applyAlignment="1">
      <alignment vertical="center"/>
    </xf>
    <xf numFmtId="164" fontId="6" fillId="5" borderId="11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164" fontId="2" fillId="5" borderId="3" xfId="0" applyNumberFormat="1" applyFont="1" applyFill="1" applyBorder="1" applyAlignment="1">
      <alignment vertical="center"/>
    </xf>
    <xf numFmtId="164" fontId="6" fillId="5" borderId="3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top" wrapText="1"/>
    </xf>
    <xf numFmtId="164" fontId="5" fillId="5" borderId="5" xfId="0" quotePrefix="1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64" fontId="5" fillId="5" borderId="3" xfId="0" quotePrefix="1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/>
    </xf>
    <xf numFmtId="164" fontId="6" fillId="5" borderId="0" xfId="0" applyNumberFormat="1" applyFont="1" applyFill="1"/>
    <xf numFmtId="164" fontId="2" fillId="5" borderId="1" xfId="0" quotePrefix="1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wrapText="1"/>
    </xf>
    <xf numFmtId="0" fontId="5" fillId="5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49" fontId="6" fillId="5" borderId="1" xfId="0" applyNumberFormat="1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/>
    <xf numFmtId="0" fontId="6" fillId="5" borderId="0" xfId="0" applyFont="1" applyFill="1" applyAlignment="1">
      <alignment horizontal="center" vertical="center"/>
    </xf>
    <xf numFmtId="0" fontId="6" fillId="5" borderId="3" xfId="0" applyFont="1" applyFill="1" applyBorder="1"/>
    <xf numFmtId="0" fontId="6" fillId="5" borderId="0" xfId="0" applyFont="1" applyFill="1" applyAlignment="1">
      <alignment horizontal="center"/>
    </xf>
    <xf numFmtId="0" fontId="6" fillId="5" borderId="3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164" fontId="3" fillId="5" borderId="1" xfId="0" applyNumberFormat="1" applyFont="1" applyFill="1" applyBorder="1" applyAlignment="1">
      <alignment vertical="center"/>
    </xf>
    <xf numFmtId="164" fontId="3" fillId="5" borderId="1" xfId="0" quotePrefix="1" applyNumberFormat="1" applyFont="1" applyFill="1" applyBorder="1" applyAlignment="1">
      <alignment vertical="center"/>
    </xf>
    <xf numFmtId="164" fontId="2" fillId="5" borderId="0" xfId="0" applyNumberFormat="1" applyFont="1" applyFill="1" applyAlignment="1">
      <alignment vertic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5" borderId="12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F77B-F9B9-4AC0-8597-852785314F1E}">
  <sheetPr>
    <tabColor rgb="FF92D050"/>
  </sheetPr>
  <dimension ref="A1:N226"/>
  <sheetViews>
    <sheetView tabSelected="1" topLeftCell="A209" zoomScale="96" zoomScaleNormal="50" workbookViewId="0">
      <selection activeCell="E221" sqref="E221:F221"/>
    </sheetView>
  </sheetViews>
  <sheetFormatPr defaultColWidth="8.7265625" defaultRowHeight="15.5"/>
  <cols>
    <col min="1" max="1" width="6.1796875" style="182" customWidth="1"/>
    <col min="2" max="2" width="5.453125" style="259" customWidth="1"/>
    <col min="3" max="3" width="36.36328125" style="187" customWidth="1"/>
    <col min="4" max="4" width="29.26953125" style="187" hidden="1" customWidth="1"/>
    <col min="5" max="5" width="23.81640625" style="187" hidden="1" customWidth="1"/>
    <col min="6" max="6" width="25.6328125" style="187" customWidth="1"/>
    <col min="7" max="7" width="26.26953125" style="187" customWidth="1"/>
    <col min="8" max="8" width="22.1796875" style="187" customWidth="1"/>
    <col min="9" max="9" width="8.7265625" style="182"/>
    <col min="10" max="11" width="26.7265625" style="182" bestFit="1" customWidth="1"/>
    <col min="12" max="12" width="25.81640625" style="182" bestFit="1" customWidth="1"/>
    <col min="13" max="14" width="25.54296875" style="182" bestFit="1" customWidth="1"/>
    <col min="15" max="16384" width="8.7265625" style="182"/>
  </cols>
  <sheetData>
    <row r="1" spans="2:12" ht="20.149999999999999" customHeight="1">
      <c r="B1" s="188" t="s">
        <v>293</v>
      </c>
      <c r="C1" s="188"/>
      <c r="D1" s="188"/>
      <c r="E1" s="188"/>
      <c r="F1" s="188"/>
      <c r="G1" s="188"/>
      <c r="H1" s="188"/>
    </row>
    <row r="2" spans="2:12" ht="20.149999999999999" customHeight="1">
      <c r="B2" s="188" t="s">
        <v>2</v>
      </c>
      <c r="C2" s="188"/>
      <c r="D2" s="188"/>
      <c r="E2" s="188"/>
      <c r="F2" s="188"/>
      <c r="G2" s="188"/>
      <c r="H2" s="188"/>
    </row>
    <row r="3" spans="2:12" ht="20.149999999999999" customHeight="1">
      <c r="B3" s="188" t="s">
        <v>3</v>
      </c>
      <c r="C3" s="188"/>
      <c r="D3" s="188"/>
      <c r="E3" s="188"/>
      <c r="F3" s="188"/>
      <c r="G3" s="188"/>
      <c r="H3" s="188"/>
    </row>
    <row r="5" spans="2:12">
      <c r="B5" s="189" t="s">
        <v>4</v>
      </c>
      <c r="C5" s="189" t="s">
        <v>5</v>
      </c>
      <c r="D5" s="189" t="s">
        <v>6</v>
      </c>
      <c r="E5" s="189" t="s">
        <v>7</v>
      </c>
      <c r="F5" s="189" t="s">
        <v>6</v>
      </c>
      <c r="G5" s="189" t="s">
        <v>282</v>
      </c>
      <c r="H5" s="189" t="s">
        <v>291</v>
      </c>
    </row>
    <row r="6" spans="2:12">
      <c r="B6" s="190">
        <v>1</v>
      </c>
      <c r="C6" s="190">
        <v>2</v>
      </c>
      <c r="D6" s="190">
        <v>3</v>
      </c>
      <c r="E6" s="190"/>
      <c r="F6" s="190"/>
      <c r="G6" s="190"/>
      <c r="H6" s="190"/>
    </row>
    <row r="7" spans="2:12">
      <c r="B7" s="191" t="s">
        <v>66</v>
      </c>
      <c r="C7" s="192" t="s">
        <v>10</v>
      </c>
      <c r="D7" s="193"/>
      <c r="E7" s="193"/>
      <c r="F7" s="193"/>
      <c r="G7" s="193"/>
      <c r="H7" s="193"/>
    </row>
    <row r="8" spans="2:12" ht="16">
      <c r="B8" s="191">
        <v>1</v>
      </c>
      <c r="C8" s="194" t="s">
        <v>11</v>
      </c>
      <c r="D8" s="195">
        <v>316000000</v>
      </c>
      <c r="E8" s="196" t="s">
        <v>180</v>
      </c>
      <c r="F8" s="195">
        <f>SUM(F9:F17)</f>
        <v>316000000</v>
      </c>
      <c r="G8" s="195">
        <f>F8</f>
        <v>316000000</v>
      </c>
      <c r="H8" s="195"/>
      <c r="J8" s="197"/>
    </row>
    <row r="9" spans="2:12">
      <c r="B9" s="198" t="s">
        <v>12</v>
      </c>
      <c r="C9" s="199" t="s">
        <v>13</v>
      </c>
      <c r="D9" s="108" t="s">
        <v>180</v>
      </c>
      <c r="E9" s="108" t="s">
        <v>180</v>
      </c>
      <c r="F9" s="108" t="s">
        <v>180</v>
      </c>
      <c r="G9" s="195" t="str">
        <f t="shared" ref="G9:G72" si="0">F9</f>
        <v>-</v>
      </c>
      <c r="H9" s="195"/>
      <c r="K9" s="197">
        <f>F30-F205-25000000</f>
        <v>0</v>
      </c>
      <c r="L9" s="197"/>
    </row>
    <row r="10" spans="2:12">
      <c r="B10" s="198" t="s">
        <v>14</v>
      </c>
      <c r="C10" s="199" t="s">
        <v>15</v>
      </c>
      <c r="D10" s="193">
        <v>30000000</v>
      </c>
      <c r="E10" s="200" t="s">
        <v>180</v>
      </c>
      <c r="F10" s="193">
        <v>30000000</v>
      </c>
      <c r="G10" s="193">
        <f t="shared" si="0"/>
        <v>30000000</v>
      </c>
      <c r="H10" s="195"/>
    </row>
    <row r="11" spans="2:12">
      <c r="B11" s="198" t="s">
        <v>16</v>
      </c>
      <c r="C11" s="199" t="s">
        <v>17</v>
      </c>
      <c r="D11" s="108" t="s">
        <v>180</v>
      </c>
      <c r="E11" s="108" t="s">
        <v>180</v>
      </c>
      <c r="F11" s="108" t="s">
        <v>180</v>
      </c>
      <c r="G11" s="193" t="str">
        <f t="shared" si="0"/>
        <v>-</v>
      </c>
      <c r="H11" s="195"/>
    </row>
    <row r="12" spans="2:12">
      <c r="B12" s="198" t="s">
        <v>18</v>
      </c>
      <c r="C12" s="199" t="s">
        <v>19</v>
      </c>
      <c r="D12" s="193">
        <v>19600000</v>
      </c>
      <c r="E12" s="108" t="s">
        <v>180</v>
      </c>
      <c r="F12" s="193">
        <v>19600000</v>
      </c>
      <c r="G12" s="193">
        <f t="shared" si="0"/>
        <v>19600000</v>
      </c>
      <c r="H12" s="195"/>
    </row>
    <row r="13" spans="2:12">
      <c r="B13" s="198" t="s">
        <v>20</v>
      </c>
      <c r="C13" s="199" t="s">
        <v>21</v>
      </c>
      <c r="D13" s="193">
        <v>266400000</v>
      </c>
      <c r="E13" s="108" t="s">
        <v>180</v>
      </c>
      <c r="F13" s="193">
        <v>266400000</v>
      </c>
      <c r="G13" s="193">
        <f t="shared" si="0"/>
        <v>266400000</v>
      </c>
      <c r="H13" s="195"/>
      <c r="J13" s="197"/>
    </row>
    <row r="14" spans="2:12">
      <c r="B14" s="198" t="s">
        <v>22</v>
      </c>
      <c r="C14" s="199" t="s">
        <v>23</v>
      </c>
      <c r="D14" s="108" t="s">
        <v>180</v>
      </c>
      <c r="E14" s="108" t="s">
        <v>180</v>
      </c>
      <c r="F14" s="108" t="s">
        <v>180</v>
      </c>
      <c r="G14" s="195" t="str">
        <f t="shared" si="0"/>
        <v>-</v>
      </c>
      <c r="H14" s="195"/>
      <c r="K14" s="197"/>
    </row>
    <row r="15" spans="2:12">
      <c r="B15" s="198" t="s">
        <v>24</v>
      </c>
      <c r="C15" s="199" t="s">
        <v>25</v>
      </c>
      <c r="D15" s="108" t="s">
        <v>180</v>
      </c>
      <c r="E15" s="108" t="s">
        <v>180</v>
      </c>
      <c r="F15" s="108" t="s">
        <v>180</v>
      </c>
      <c r="G15" s="195" t="str">
        <f t="shared" si="0"/>
        <v>-</v>
      </c>
      <c r="H15" s="195"/>
    </row>
    <row r="16" spans="2:12" ht="31">
      <c r="B16" s="198" t="s">
        <v>26</v>
      </c>
      <c r="C16" s="201" t="s">
        <v>27</v>
      </c>
      <c r="D16" s="108" t="s">
        <v>180</v>
      </c>
      <c r="E16" s="108" t="s">
        <v>180</v>
      </c>
      <c r="F16" s="108" t="s">
        <v>180</v>
      </c>
      <c r="G16" s="195" t="str">
        <f t="shared" si="0"/>
        <v>-</v>
      </c>
      <c r="H16" s="195"/>
      <c r="J16" s="197"/>
    </row>
    <row r="17" spans="2:14" ht="31">
      <c r="B17" s="198" t="s">
        <v>28</v>
      </c>
      <c r="C17" s="201" t="s">
        <v>29</v>
      </c>
      <c r="D17" s="108" t="s">
        <v>180</v>
      </c>
      <c r="E17" s="108" t="s">
        <v>180</v>
      </c>
      <c r="F17" s="108" t="s">
        <v>180</v>
      </c>
      <c r="G17" s="195" t="str">
        <f t="shared" si="0"/>
        <v>-</v>
      </c>
      <c r="H17" s="195"/>
    </row>
    <row r="18" spans="2:14">
      <c r="B18" s="198"/>
      <c r="C18" s="199"/>
      <c r="D18" s="193"/>
      <c r="E18" s="193"/>
      <c r="F18" s="193"/>
      <c r="G18" s="195"/>
      <c r="H18" s="195"/>
    </row>
    <row r="19" spans="2:14" ht="16">
      <c r="B19" s="191">
        <v>2</v>
      </c>
      <c r="C19" s="194" t="s">
        <v>30</v>
      </c>
      <c r="D19" s="195">
        <f>D20+D22+D23+D24+D26</f>
        <v>1452092700</v>
      </c>
      <c r="E19" s="196">
        <f>SUM(E22:E24)</f>
        <v>7528300</v>
      </c>
      <c r="F19" s="195">
        <f>F20+F22+F23+F24+F26+F28+F25+F29</f>
        <v>1456877500</v>
      </c>
      <c r="G19" s="195">
        <f t="shared" si="0"/>
        <v>1456877500</v>
      </c>
      <c r="H19" s="195"/>
      <c r="M19" s="197"/>
    </row>
    <row r="20" spans="2:14">
      <c r="B20" s="198" t="s">
        <v>12</v>
      </c>
      <c r="C20" s="199" t="s">
        <v>31</v>
      </c>
      <c r="D20" s="193">
        <v>827612000</v>
      </c>
      <c r="E20" s="108" t="s">
        <v>180</v>
      </c>
      <c r="F20" s="193">
        <v>827612000</v>
      </c>
      <c r="G20" s="193">
        <f t="shared" si="0"/>
        <v>827612000</v>
      </c>
      <c r="H20" s="195"/>
      <c r="J20" s="197"/>
    </row>
    <row r="21" spans="2:14" ht="31">
      <c r="B21" s="198" t="s">
        <v>14</v>
      </c>
      <c r="C21" s="201" t="s">
        <v>32</v>
      </c>
      <c r="D21" s="108" t="s">
        <v>180</v>
      </c>
      <c r="E21" s="108" t="s">
        <v>180</v>
      </c>
      <c r="F21" s="108" t="s">
        <v>180</v>
      </c>
      <c r="G21" s="193" t="str">
        <f t="shared" si="0"/>
        <v>-</v>
      </c>
      <c r="H21" s="195"/>
      <c r="J21" s="197"/>
      <c r="K21" s="197"/>
      <c r="L21" s="197"/>
      <c r="N21" s="197"/>
    </row>
    <row r="22" spans="2:14">
      <c r="B22" s="198"/>
      <c r="C22" s="199" t="s">
        <v>33</v>
      </c>
      <c r="D22" s="193">
        <v>23767000</v>
      </c>
      <c r="E22" s="193">
        <v>3035200</v>
      </c>
      <c r="F22" s="193">
        <v>20731800</v>
      </c>
      <c r="G22" s="193">
        <f t="shared" si="0"/>
        <v>20731800</v>
      </c>
      <c r="H22" s="195"/>
    </row>
    <row r="23" spans="2:14" ht="31">
      <c r="B23" s="198"/>
      <c r="C23" s="201" t="s">
        <v>34</v>
      </c>
      <c r="D23" s="193">
        <v>14067700</v>
      </c>
      <c r="E23" s="193">
        <v>4376100</v>
      </c>
      <c r="F23" s="193">
        <v>9691600</v>
      </c>
      <c r="G23" s="193">
        <f t="shared" si="0"/>
        <v>9691600</v>
      </c>
      <c r="H23" s="195"/>
      <c r="J23" s="197"/>
    </row>
    <row r="24" spans="2:14">
      <c r="B24" s="198"/>
      <c r="C24" s="199" t="s">
        <v>35</v>
      </c>
      <c r="D24" s="193">
        <v>4497000</v>
      </c>
      <c r="E24" s="193">
        <v>117000</v>
      </c>
      <c r="F24" s="193">
        <v>4614000</v>
      </c>
      <c r="G24" s="193">
        <f t="shared" si="0"/>
        <v>4614000</v>
      </c>
      <c r="H24" s="195"/>
      <c r="J24" s="197"/>
    </row>
    <row r="25" spans="2:14" ht="31">
      <c r="B25" s="198"/>
      <c r="C25" s="202" t="s">
        <v>207</v>
      </c>
      <c r="D25" s="200" t="s">
        <v>180</v>
      </c>
      <c r="E25" s="200" t="s">
        <v>180</v>
      </c>
      <c r="F25" s="193">
        <v>7079100</v>
      </c>
      <c r="G25" s="193">
        <f t="shared" si="0"/>
        <v>7079100</v>
      </c>
      <c r="H25" s="195"/>
      <c r="J25" s="197"/>
    </row>
    <row r="26" spans="2:14">
      <c r="B26" s="198" t="s">
        <v>16</v>
      </c>
      <c r="C26" s="199" t="s">
        <v>36</v>
      </c>
      <c r="D26" s="193">
        <v>582149000</v>
      </c>
      <c r="E26" s="108" t="s">
        <v>180</v>
      </c>
      <c r="F26" s="193">
        <v>582149000</v>
      </c>
      <c r="G26" s="193">
        <f t="shared" si="0"/>
        <v>582149000</v>
      </c>
      <c r="H26" s="195"/>
      <c r="K26" s="197"/>
      <c r="L26" s="197"/>
      <c r="M26" s="197"/>
    </row>
    <row r="27" spans="2:14" ht="31">
      <c r="B27" s="106" t="s">
        <v>18</v>
      </c>
      <c r="C27" s="107" t="s">
        <v>203</v>
      </c>
      <c r="D27" s="108" t="s">
        <v>180</v>
      </c>
      <c r="E27" s="108" t="s">
        <v>180</v>
      </c>
      <c r="F27" s="108" t="s">
        <v>180</v>
      </c>
      <c r="G27" s="193" t="str">
        <f t="shared" si="0"/>
        <v>-</v>
      </c>
      <c r="H27" s="203"/>
      <c r="J27" s="197"/>
      <c r="K27" s="197"/>
      <c r="L27" s="197"/>
      <c r="M27" s="197"/>
    </row>
    <row r="28" spans="2:14" ht="31">
      <c r="B28" s="106"/>
      <c r="C28" s="107" t="s">
        <v>204</v>
      </c>
      <c r="D28" s="204" t="s">
        <v>180</v>
      </c>
      <c r="E28" s="205" t="s">
        <v>180</v>
      </c>
      <c r="F28" s="206">
        <v>5000000</v>
      </c>
      <c r="G28" s="193">
        <f t="shared" si="0"/>
        <v>5000000</v>
      </c>
      <c r="H28" s="203"/>
      <c r="K28" s="197"/>
      <c r="L28" s="197"/>
      <c r="M28" s="197"/>
    </row>
    <row r="29" spans="2:14" ht="16" thickBot="1">
      <c r="B29" s="106"/>
      <c r="C29" s="107"/>
      <c r="D29" s="108"/>
      <c r="E29" s="108"/>
      <c r="F29" s="108"/>
      <c r="G29" s="193"/>
      <c r="H29" s="203"/>
      <c r="K29" s="197"/>
      <c r="L29" s="197"/>
      <c r="M29" s="197"/>
    </row>
    <row r="30" spans="2:14" s="183" customFormat="1" ht="16.5" thickTop="1" thickBot="1">
      <c r="B30" s="207"/>
      <c r="C30" s="208" t="s">
        <v>37</v>
      </c>
      <c r="D30" s="209">
        <f>D8+D19</f>
        <v>1768092700</v>
      </c>
      <c r="E30" s="210" t="s">
        <v>180</v>
      </c>
      <c r="F30" s="209">
        <f>F8+F19</f>
        <v>1772877500</v>
      </c>
      <c r="G30" s="195">
        <f t="shared" si="0"/>
        <v>1772877500</v>
      </c>
      <c r="H30" s="211"/>
    </row>
    <row r="31" spans="2:14" ht="16" thickTop="1">
      <c r="B31" s="212"/>
      <c r="C31" s="213"/>
      <c r="D31" s="214"/>
      <c r="E31" s="214"/>
      <c r="F31" s="214"/>
      <c r="G31" s="195"/>
      <c r="H31" s="215"/>
      <c r="J31" s="197"/>
      <c r="L31" s="197"/>
    </row>
    <row r="32" spans="2:14">
      <c r="B32" s="212"/>
      <c r="C32" s="182"/>
      <c r="D32" s="214"/>
      <c r="E32" s="214"/>
      <c r="F32" s="214"/>
      <c r="G32" s="195"/>
      <c r="H32" s="215"/>
      <c r="K32" s="197"/>
    </row>
    <row r="33" spans="2:11">
      <c r="B33" s="191" t="s">
        <v>38</v>
      </c>
      <c r="C33" s="216" t="s">
        <v>39</v>
      </c>
      <c r="D33" s="193"/>
      <c r="E33" s="193"/>
      <c r="F33" s="193"/>
      <c r="G33" s="195"/>
      <c r="H33" s="195"/>
    </row>
    <row r="34" spans="2:11" ht="32.5" thickBot="1">
      <c r="B34" s="217" t="s">
        <v>183</v>
      </c>
      <c r="C34" s="218" t="s">
        <v>40</v>
      </c>
      <c r="D34" s="193"/>
      <c r="E34" s="193"/>
      <c r="F34" s="193"/>
      <c r="G34" s="195"/>
      <c r="H34" s="195"/>
    </row>
    <row r="35" spans="2:11" ht="63" thickTop="1" thickBot="1">
      <c r="B35" s="191">
        <v>1</v>
      </c>
      <c r="C35" s="219" t="s">
        <v>41</v>
      </c>
      <c r="D35" s="196">
        <f>SUM(D36:D40)</f>
        <v>711488200</v>
      </c>
      <c r="E35" s="220" t="s">
        <v>180</v>
      </c>
      <c r="F35" s="196">
        <f>SUM(F36:F40)</f>
        <v>711488200</v>
      </c>
      <c r="G35" s="195">
        <f t="shared" si="0"/>
        <v>711488200</v>
      </c>
      <c r="H35" s="195"/>
    </row>
    <row r="36" spans="2:11" ht="32" thickTop="1" thickBot="1">
      <c r="B36" s="198" t="s">
        <v>12</v>
      </c>
      <c r="C36" s="201" t="s">
        <v>42</v>
      </c>
      <c r="D36" s="193">
        <v>308200000</v>
      </c>
      <c r="E36" s="220" t="s">
        <v>180</v>
      </c>
      <c r="F36" s="193">
        <v>308200000</v>
      </c>
      <c r="G36" s="193">
        <f t="shared" si="0"/>
        <v>308200000</v>
      </c>
      <c r="H36" s="195"/>
      <c r="K36" s="197"/>
    </row>
    <row r="37" spans="2:11" ht="32" thickTop="1" thickBot="1">
      <c r="B37" s="198" t="s">
        <v>14</v>
      </c>
      <c r="C37" s="201" t="s">
        <v>43</v>
      </c>
      <c r="D37" s="193">
        <v>67200000</v>
      </c>
      <c r="E37" s="220" t="s">
        <v>180</v>
      </c>
      <c r="F37" s="193">
        <v>67200000</v>
      </c>
      <c r="G37" s="193">
        <f t="shared" si="0"/>
        <v>67200000</v>
      </c>
      <c r="H37" s="195"/>
    </row>
    <row r="38" spans="2:11" ht="32" thickTop="1" thickBot="1">
      <c r="B38" s="198" t="s">
        <v>16</v>
      </c>
      <c r="C38" s="201" t="s">
        <v>44</v>
      </c>
      <c r="D38" s="193">
        <v>266400000</v>
      </c>
      <c r="E38" s="220" t="s">
        <v>180</v>
      </c>
      <c r="F38" s="193">
        <v>266400000</v>
      </c>
      <c r="G38" s="193">
        <f t="shared" si="0"/>
        <v>266400000</v>
      </c>
      <c r="H38" s="195"/>
      <c r="J38" s="197"/>
    </row>
    <row r="39" spans="2:11" ht="47.5" thickTop="1" thickBot="1">
      <c r="B39" s="198" t="s">
        <v>18</v>
      </c>
      <c r="C39" s="201" t="s">
        <v>45</v>
      </c>
      <c r="D39" s="193">
        <v>19888200</v>
      </c>
      <c r="E39" s="220" t="s">
        <v>180</v>
      </c>
      <c r="F39" s="193">
        <v>19888200</v>
      </c>
      <c r="G39" s="193">
        <f t="shared" si="0"/>
        <v>19888200</v>
      </c>
      <c r="H39" s="195"/>
    </row>
    <row r="40" spans="2:11" ht="16.5" thickTop="1" thickBot="1">
      <c r="B40" s="198" t="s">
        <v>20</v>
      </c>
      <c r="C40" s="199" t="s">
        <v>46</v>
      </c>
      <c r="D40" s="193">
        <v>49800000</v>
      </c>
      <c r="E40" s="220" t="s">
        <v>180</v>
      </c>
      <c r="F40" s="193">
        <v>49800000</v>
      </c>
      <c r="G40" s="193">
        <f t="shared" si="0"/>
        <v>49800000</v>
      </c>
      <c r="H40" s="195"/>
    </row>
    <row r="41" spans="2:11" ht="16" thickTop="1">
      <c r="B41" s="198"/>
      <c r="C41" s="199"/>
      <c r="D41" s="193"/>
      <c r="E41" s="193"/>
      <c r="F41" s="193"/>
      <c r="G41" s="193"/>
      <c r="H41" s="195"/>
    </row>
    <row r="42" spans="2:11">
      <c r="B42" s="191">
        <v>2</v>
      </c>
      <c r="C42" s="216" t="s">
        <v>47</v>
      </c>
      <c r="D42" s="195">
        <f>SUM(D43:D58)</f>
        <v>69595800</v>
      </c>
      <c r="E42" s="108" t="s">
        <v>180</v>
      </c>
      <c r="F42" s="195">
        <f>SUM(F43:F58)</f>
        <v>69380600</v>
      </c>
      <c r="G42" s="195">
        <f t="shared" si="0"/>
        <v>69380600</v>
      </c>
      <c r="H42" s="195"/>
      <c r="J42" s="197"/>
    </row>
    <row r="43" spans="2:11">
      <c r="B43" s="198"/>
      <c r="C43" s="199" t="s">
        <v>48</v>
      </c>
      <c r="D43" s="108" t="s">
        <v>180</v>
      </c>
      <c r="E43" s="108" t="s">
        <v>180</v>
      </c>
      <c r="F43" s="108" t="s">
        <v>180</v>
      </c>
      <c r="G43" s="195"/>
      <c r="H43" s="195"/>
    </row>
    <row r="44" spans="2:11">
      <c r="B44" s="198" t="s">
        <v>12</v>
      </c>
      <c r="C44" s="199" t="s">
        <v>49</v>
      </c>
      <c r="D44" s="193">
        <v>15005000</v>
      </c>
      <c r="E44" s="108">
        <v>215200</v>
      </c>
      <c r="F44" s="193">
        <v>14789800</v>
      </c>
      <c r="G44" s="193">
        <f t="shared" si="0"/>
        <v>14789800</v>
      </c>
      <c r="H44" s="195"/>
      <c r="I44" s="182" t="s">
        <v>208</v>
      </c>
      <c r="J44" s="197"/>
    </row>
    <row r="45" spans="2:11">
      <c r="B45" s="198" t="s">
        <v>14</v>
      </c>
      <c r="C45" s="199" t="s">
        <v>50</v>
      </c>
      <c r="D45" s="193">
        <v>4610000</v>
      </c>
      <c r="E45" s="108" t="s">
        <v>180</v>
      </c>
      <c r="F45" s="193">
        <v>4610000</v>
      </c>
      <c r="G45" s="193">
        <f t="shared" si="0"/>
        <v>4610000</v>
      </c>
      <c r="H45" s="195"/>
    </row>
    <row r="46" spans="2:11">
      <c r="B46" s="221" t="s">
        <v>16</v>
      </c>
      <c r="C46" s="222" t="s">
        <v>52</v>
      </c>
      <c r="D46" s="193">
        <v>7200000</v>
      </c>
      <c r="E46" s="108" t="s">
        <v>180</v>
      </c>
      <c r="F46" s="193">
        <v>7200000</v>
      </c>
      <c r="G46" s="193">
        <f t="shared" si="0"/>
        <v>7200000</v>
      </c>
      <c r="H46" s="195"/>
    </row>
    <row r="47" spans="2:11">
      <c r="B47" s="221" t="s">
        <v>18</v>
      </c>
      <c r="C47" s="222" t="s">
        <v>53</v>
      </c>
      <c r="D47" s="193">
        <v>320000</v>
      </c>
      <c r="E47" s="108" t="s">
        <v>180</v>
      </c>
      <c r="F47" s="193">
        <v>320000</v>
      </c>
      <c r="G47" s="193">
        <f t="shared" si="0"/>
        <v>320000</v>
      </c>
      <c r="H47" s="195"/>
    </row>
    <row r="48" spans="2:11">
      <c r="B48" s="221" t="s">
        <v>20</v>
      </c>
      <c r="C48" s="222" t="s">
        <v>54</v>
      </c>
      <c r="D48" s="193">
        <v>854200</v>
      </c>
      <c r="E48" s="108" t="s">
        <v>180</v>
      </c>
      <c r="F48" s="193">
        <v>854200</v>
      </c>
      <c r="G48" s="193">
        <f t="shared" si="0"/>
        <v>854200</v>
      </c>
      <c r="H48" s="195"/>
    </row>
    <row r="49" spans="2:10">
      <c r="B49" s="221" t="s">
        <v>22</v>
      </c>
      <c r="C49" s="222" t="s">
        <v>57</v>
      </c>
      <c r="D49" s="193">
        <v>5200000</v>
      </c>
      <c r="E49" s="108" t="s">
        <v>180</v>
      </c>
      <c r="F49" s="193">
        <v>5200000</v>
      </c>
      <c r="G49" s="193">
        <f t="shared" si="0"/>
        <v>5200000</v>
      </c>
      <c r="H49" s="195"/>
    </row>
    <row r="50" spans="2:10">
      <c r="B50" s="221" t="s">
        <v>24</v>
      </c>
      <c r="C50" s="222" t="s">
        <v>58</v>
      </c>
      <c r="D50" s="193">
        <v>400000</v>
      </c>
      <c r="E50" s="108" t="s">
        <v>180</v>
      </c>
      <c r="F50" s="193">
        <v>400000</v>
      </c>
      <c r="G50" s="193">
        <f t="shared" si="0"/>
        <v>400000</v>
      </c>
      <c r="H50" s="195"/>
      <c r="J50" s="197"/>
    </row>
    <row r="51" spans="2:10">
      <c r="B51" s="221" t="s">
        <v>26</v>
      </c>
      <c r="C51" s="222" t="s">
        <v>59</v>
      </c>
      <c r="D51" s="193">
        <v>4486600</v>
      </c>
      <c r="E51" s="108" t="s">
        <v>180</v>
      </c>
      <c r="F51" s="193">
        <v>4486600</v>
      </c>
      <c r="G51" s="193">
        <f t="shared" si="0"/>
        <v>4486600</v>
      </c>
      <c r="H51" s="195"/>
    </row>
    <row r="52" spans="2:10">
      <c r="B52" s="221" t="s">
        <v>28</v>
      </c>
      <c r="C52" s="222" t="s">
        <v>60</v>
      </c>
      <c r="D52" s="193">
        <v>9000000</v>
      </c>
      <c r="E52" s="108" t="s">
        <v>180</v>
      </c>
      <c r="F52" s="193">
        <v>9000000</v>
      </c>
      <c r="G52" s="193">
        <f t="shared" si="0"/>
        <v>9000000</v>
      </c>
      <c r="H52" s="195"/>
    </row>
    <row r="53" spans="2:10">
      <c r="B53" s="221" t="s">
        <v>55</v>
      </c>
      <c r="C53" s="222" t="s">
        <v>61</v>
      </c>
      <c r="D53" s="206">
        <v>700000</v>
      </c>
      <c r="E53" s="205" t="s">
        <v>180</v>
      </c>
      <c r="F53" s="206">
        <v>700000</v>
      </c>
      <c r="G53" s="193">
        <f t="shared" si="0"/>
        <v>700000</v>
      </c>
      <c r="H53" s="195"/>
    </row>
    <row r="54" spans="2:10">
      <c r="B54" s="221" t="s">
        <v>56</v>
      </c>
      <c r="C54" s="222" t="s">
        <v>62</v>
      </c>
      <c r="D54" s="108" t="s">
        <v>180</v>
      </c>
      <c r="E54" s="108" t="s">
        <v>180</v>
      </c>
      <c r="F54" s="108" t="s">
        <v>180</v>
      </c>
      <c r="G54" s="193" t="str">
        <f t="shared" si="0"/>
        <v>-</v>
      </c>
      <c r="H54" s="195"/>
    </row>
    <row r="55" spans="2:10">
      <c r="B55" s="198"/>
      <c r="C55" s="222" t="s">
        <v>63</v>
      </c>
      <c r="D55" s="214">
        <v>3600000</v>
      </c>
      <c r="E55" s="223" t="s">
        <v>180</v>
      </c>
      <c r="F55" s="214">
        <v>3600000</v>
      </c>
      <c r="G55" s="193">
        <f t="shared" si="0"/>
        <v>3600000</v>
      </c>
      <c r="H55" s="195"/>
    </row>
    <row r="56" spans="2:10">
      <c r="B56" s="198"/>
      <c r="C56" s="222" t="s">
        <v>64</v>
      </c>
      <c r="D56" s="193">
        <v>2760000</v>
      </c>
      <c r="E56" s="108" t="s">
        <v>180</v>
      </c>
      <c r="F56" s="193">
        <v>2760000</v>
      </c>
      <c r="G56" s="193">
        <f t="shared" si="0"/>
        <v>2760000</v>
      </c>
      <c r="H56" s="195"/>
    </row>
    <row r="57" spans="2:10">
      <c r="B57" s="198"/>
      <c r="C57" s="222" t="s">
        <v>65</v>
      </c>
      <c r="D57" s="193">
        <v>12000000</v>
      </c>
      <c r="E57" s="108" t="s">
        <v>180</v>
      </c>
      <c r="F57" s="193">
        <v>12000000</v>
      </c>
      <c r="G57" s="193">
        <f t="shared" si="0"/>
        <v>12000000</v>
      </c>
      <c r="H57" s="195"/>
    </row>
    <row r="58" spans="2:10">
      <c r="B58" s="221" t="s">
        <v>66</v>
      </c>
      <c r="C58" s="222" t="s">
        <v>67</v>
      </c>
      <c r="D58" s="193">
        <v>3460000</v>
      </c>
      <c r="E58" s="108" t="s">
        <v>180</v>
      </c>
      <c r="F58" s="193">
        <v>3460000</v>
      </c>
      <c r="G58" s="193">
        <f t="shared" si="0"/>
        <v>3460000</v>
      </c>
      <c r="H58" s="195"/>
    </row>
    <row r="59" spans="2:10">
      <c r="B59" s="198"/>
      <c r="C59" s="199"/>
      <c r="D59" s="193"/>
      <c r="E59" s="193"/>
      <c r="F59" s="193"/>
      <c r="G59" s="193"/>
      <c r="H59" s="195"/>
    </row>
    <row r="60" spans="2:10">
      <c r="B60" s="191">
        <v>3</v>
      </c>
      <c r="C60" s="216" t="s">
        <v>68</v>
      </c>
      <c r="D60" s="195">
        <f>SUM(D62:D65)</f>
        <v>10396000</v>
      </c>
      <c r="E60" s="108" t="s">
        <v>180</v>
      </c>
      <c r="F60" s="195">
        <f>SUM(F62:F65)</f>
        <v>10396000</v>
      </c>
      <c r="G60" s="195">
        <f t="shared" si="0"/>
        <v>10396000</v>
      </c>
      <c r="H60" s="195"/>
    </row>
    <row r="61" spans="2:10">
      <c r="B61" s="198"/>
      <c r="C61" s="222" t="s">
        <v>69</v>
      </c>
      <c r="D61" s="108" t="s">
        <v>180</v>
      </c>
      <c r="E61" s="108" t="s">
        <v>180</v>
      </c>
      <c r="F61" s="108" t="s">
        <v>180</v>
      </c>
      <c r="G61" s="195" t="str">
        <f t="shared" si="0"/>
        <v>-</v>
      </c>
      <c r="H61" s="195"/>
    </row>
    <row r="62" spans="2:10">
      <c r="B62" s="221" t="s">
        <v>12</v>
      </c>
      <c r="C62" s="222" t="s">
        <v>70</v>
      </c>
      <c r="D62" s="193">
        <v>2066000</v>
      </c>
      <c r="E62" s="108" t="s">
        <v>180</v>
      </c>
      <c r="F62" s="193">
        <v>2066000</v>
      </c>
      <c r="G62" s="193">
        <f t="shared" si="0"/>
        <v>2066000</v>
      </c>
      <c r="H62" s="195"/>
    </row>
    <row r="63" spans="2:10">
      <c r="B63" s="221" t="s">
        <v>14</v>
      </c>
      <c r="C63" s="222" t="s">
        <v>72</v>
      </c>
      <c r="D63" s="193">
        <v>3150000</v>
      </c>
      <c r="E63" s="108" t="s">
        <v>180</v>
      </c>
      <c r="F63" s="193">
        <v>3150000</v>
      </c>
      <c r="G63" s="193">
        <f t="shared" si="0"/>
        <v>3150000</v>
      </c>
      <c r="H63" s="195"/>
    </row>
    <row r="64" spans="2:10">
      <c r="B64" s="221" t="s">
        <v>16</v>
      </c>
      <c r="C64" s="222" t="s">
        <v>73</v>
      </c>
      <c r="D64" s="193">
        <v>4380000</v>
      </c>
      <c r="E64" s="108" t="s">
        <v>180</v>
      </c>
      <c r="F64" s="193">
        <v>4380000</v>
      </c>
      <c r="G64" s="193">
        <f t="shared" si="0"/>
        <v>4380000</v>
      </c>
      <c r="H64" s="195"/>
    </row>
    <row r="65" spans="2:10">
      <c r="B65" s="221" t="s">
        <v>18</v>
      </c>
      <c r="C65" s="222" t="s">
        <v>74</v>
      </c>
      <c r="D65" s="193">
        <v>800000</v>
      </c>
      <c r="E65" s="108" t="s">
        <v>180</v>
      </c>
      <c r="F65" s="193">
        <v>800000</v>
      </c>
      <c r="G65" s="193">
        <f t="shared" si="0"/>
        <v>800000</v>
      </c>
      <c r="H65" s="195"/>
    </row>
    <row r="66" spans="2:10">
      <c r="B66" s="198"/>
      <c r="C66" s="199"/>
      <c r="D66" s="193"/>
      <c r="E66" s="193"/>
      <c r="F66" s="193"/>
      <c r="G66" s="193"/>
      <c r="H66" s="195"/>
    </row>
    <row r="67" spans="2:10">
      <c r="B67" s="191">
        <v>4</v>
      </c>
      <c r="C67" s="216" t="s">
        <v>75</v>
      </c>
      <c r="D67" s="195">
        <f>SUM(D68:D69)</f>
        <v>17000000</v>
      </c>
      <c r="E67" s="108" t="s">
        <v>180</v>
      </c>
      <c r="F67" s="195">
        <f>SUM(F68:F69)</f>
        <v>17000000</v>
      </c>
      <c r="G67" s="195">
        <f t="shared" si="0"/>
        <v>17000000</v>
      </c>
      <c r="H67" s="195"/>
    </row>
    <row r="68" spans="2:10">
      <c r="B68" s="198"/>
      <c r="C68" s="222" t="s">
        <v>48</v>
      </c>
      <c r="D68" s="108" t="s">
        <v>180</v>
      </c>
      <c r="E68" s="108" t="s">
        <v>180</v>
      </c>
      <c r="F68" s="108" t="s">
        <v>180</v>
      </c>
      <c r="G68" s="195" t="str">
        <f t="shared" si="0"/>
        <v>-</v>
      </c>
      <c r="H68" s="195"/>
    </row>
    <row r="69" spans="2:10">
      <c r="B69" s="221" t="s">
        <v>12</v>
      </c>
      <c r="C69" s="222" t="s">
        <v>76</v>
      </c>
      <c r="D69" s="193">
        <v>17000000</v>
      </c>
      <c r="E69" s="108" t="s">
        <v>180</v>
      </c>
      <c r="F69" s="193">
        <v>17000000</v>
      </c>
      <c r="G69" s="195">
        <f t="shared" si="0"/>
        <v>17000000</v>
      </c>
      <c r="H69" s="195"/>
    </row>
    <row r="70" spans="2:10">
      <c r="B70" s="198"/>
      <c r="C70" s="199"/>
      <c r="D70" s="193"/>
      <c r="E70" s="193"/>
      <c r="F70" s="193"/>
      <c r="G70" s="195"/>
      <c r="H70" s="195"/>
    </row>
    <row r="71" spans="2:10" s="183" customFormat="1" ht="62">
      <c r="B71" s="191">
        <v>5</v>
      </c>
      <c r="C71" s="224" t="s">
        <v>181</v>
      </c>
      <c r="D71" s="195">
        <f>SUM(D74:D78)</f>
        <v>17660000</v>
      </c>
      <c r="E71" s="108" t="s">
        <v>180</v>
      </c>
      <c r="F71" s="195">
        <f>SUM(F74:F78)</f>
        <v>17660000</v>
      </c>
      <c r="G71" s="195">
        <f t="shared" si="0"/>
        <v>17660000</v>
      </c>
      <c r="H71" s="195"/>
    </row>
    <row r="72" spans="2:10">
      <c r="B72" s="198"/>
      <c r="C72" s="222" t="s">
        <v>77</v>
      </c>
      <c r="D72" s="108" t="s">
        <v>180</v>
      </c>
      <c r="E72" s="108" t="s">
        <v>180</v>
      </c>
      <c r="F72" s="108" t="s">
        <v>180</v>
      </c>
      <c r="G72" s="195" t="str">
        <f t="shared" si="0"/>
        <v>-</v>
      </c>
      <c r="H72" s="195"/>
    </row>
    <row r="73" spans="2:10">
      <c r="B73" s="198"/>
      <c r="C73" s="222" t="s">
        <v>48</v>
      </c>
      <c r="D73" s="108" t="s">
        <v>180</v>
      </c>
      <c r="E73" s="108" t="s">
        <v>180</v>
      </c>
      <c r="F73" s="108" t="s">
        <v>180</v>
      </c>
      <c r="G73" s="195" t="str">
        <f t="shared" ref="G73:G134" si="1">F73</f>
        <v>-</v>
      </c>
      <c r="H73" s="195"/>
    </row>
    <row r="74" spans="2:10">
      <c r="B74" s="221" t="s">
        <v>12</v>
      </c>
      <c r="C74" s="222" t="s">
        <v>78</v>
      </c>
      <c r="D74" s="193">
        <v>2500000</v>
      </c>
      <c r="E74" s="108" t="s">
        <v>180</v>
      </c>
      <c r="F74" s="193">
        <v>2500000</v>
      </c>
      <c r="G74" s="193">
        <f t="shared" si="1"/>
        <v>2500000</v>
      </c>
      <c r="H74" s="195"/>
    </row>
    <row r="75" spans="2:10">
      <c r="B75" s="221" t="s">
        <v>14</v>
      </c>
      <c r="C75" s="222" t="s">
        <v>79</v>
      </c>
      <c r="D75" s="193">
        <v>9360000</v>
      </c>
      <c r="E75" s="108" t="s">
        <v>180</v>
      </c>
      <c r="F75" s="193">
        <v>9360000</v>
      </c>
      <c r="G75" s="193">
        <f t="shared" si="1"/>
        <v>9360000</v>
      </c>
      <c r="H75" s="195"/>
    </row>
    <row r="76" spans="2:10">
      <c r="B76" s="221" t="s">
        <v>16</v>
      </c>
      <c r="C76" s="222" t="s">
        <v>80</v>
      </c>
      <c r="D76" s="193">
        <v>400000</v>
      </c>
      <c r="E76" s="108" t="s">
        <v>180</v>
      </c>
      <c r="F76" s="193">
        <v>400000</v>
      </c>
      <c r="G76" s="193">
        <f t="shared" si="1"/>
        <v>400000</v>
      </c>
      <c r="H76" s="195"/>
    </row>
    <row r="77" spans="2:10">
      <c r="B77" s="221" t="s">
        <v>18</v>
      </c>
      <c r="C77" s="222" t="s">
        <v>81</v>
      </c>
      <c r="D77" s="193">
        <v>400000</v>
      </c>
      <c r="E77" s="108" t="s">
        <v>180</v>
      </c>
      <c r="F77" s="193">
        <v>400000</v>
      </c>
      <c r="G77" s="193">
        <f t="shared" si="1"/>
        <v>400000</v>
      </c>
      <c r="H77" s="195"/>
    </row>
    <row r="78" spans="2:10">
      <c r="B78" s="221" t="s">
        <v>20</v>
      </c>
      <c r="C78" s="222" t="s">
        <v>82</v>
      </c>
      <c r="D78" s="193">
        <v>5000000</v>
      </c>
      <c r="E78" s="108" t="s">
        <v>180</v>
      </c>
      <c r="F78" s="193">
        <v>5000000</v>
      </c>
      <c r="G78" s="193">
        <f t="shared" si="1"/>
        <v>5000000</v>
      </c>
      <c r="H78" s="195"/>
    </row>
    <row r="79" spans="2:10">
      <c r="B79" s="221"/>
      <c r="C79" s="199"/>
      <c r="D79" s="193"/>
      <c r="E79" s="193"/>
      <c r="F79" s="193"/>
      <c r="G79" s="195"/>
      <c r="H79" s="195"/>
      <c r="J79" s="197"/>
    </row>
    <row r="80" spans="2:10" s="183" customFormat="1">
      <c r="B80" s="191">
        <v>6</v>
      </c>
      <c r="C80" s="216" t="s">
        <v>83</v>
      </c>
      <c r="D80" s="195">
        <f>SUM(D82:D88)</f>
        <v>29913750</v>
      </c>
      <c r="E80" s="108" t="s">
        <v>180</v>
      </c>
      <c r="F80" s="195">
        <f>SUM(F82:F88)</f>
        <v>29913750</v>
      </c>
      <c r="G80" s="195">
        <f t="shared" si="1"/>
        <v>29913750</v>
      </c>
      <c r="H80" s="195"/>
    </row>
    <row r="81" spans="2:8">
      <c r="B81" s="198"/>
      <c r="C81" s="222" t="s">
        <v>48</v>
      </c>
      <c r="D81" s="108" t="s">
        <v>180</v>
      </c>
      <c r="E81" s="108" t="s">
        <v>180</v>
      </c>
      <c r="F81" s="108" t="s">
        <v>180</v>
      </c>
      <c r="G81" s="193" t="str">
        <f t="shared" si="1"/>
        <v>-</v>
      </c>
      <c r="H81" s="195"/>
    </row>
    <row r="82" spans="2:8">
      <c r="B82" s="221" t="s">
        <v>12</v>
      </c>
      <c r="C82" s="222" t="s">
        <v>84</v>
      </c>
      <c r="D82" s="193">
        <v>15613750</v>
      </c>
      <c r="E82" s="193"/>
      <c r="F82" s="193">
        <f>D82</f>
        <v>15613750</v>
      </c>
      <c r="G82" s="193">
        <f t="shared" si="1"/>
        <v>15613750</v>
      </c>
      <c r="H82" s="195"/>
    </row>
    <row r="83" spans="2:8">
      <c r="B83" s="221" t="s">
        <v>14</v>
      </c>
      <c r="C83" s="222" t="s">
        <v>85</v>
      </c>
      <c r="D83" s="108" t="s">
        <v>180</v>
      </c>
      <c r="E83" s="108" t="s">
        <v>180</v>
      </c>
      <c r="F83" s="108" t="s">
        <v>180</v>
      </c>
      <c r="G83" s="193" t="str">
        <f t="shared" si="1"/>
        <v>-</v>
      </c>
      <c r="H83" s="195"/>
    </row>
    <row r="84" spans="2:8">
      <c r="B84" s="221" t="s">
        <v>16</v>
      </c>
      <c r="C84" s="222" t="s">
        <v>86</v>
      </c>
      <c r="D84" s="108" t="s">
        <v>180</v>
      </c>
      <c r="E84" s="108" t="s">
        <v>180</v>
      </c>
      <c r="F84" s="108" t="s">
        <v>180</v>
      </c>
      <c r="G84" s="193" t="str">
        <f t="shared" si="1"/>
        <v>-</v>
      </c>
      <c r="H84" s="195"/>
    </row>
    <row r="85" spans="2:8">
      <c r="B85" s="221" t="s">
        <v>18</v>
      </c>
      <c r="C85" s="222" t="s">
        <v>87</v>
      </c>
      <c r="D85" s="193">
        <v>3300000</v>
      </c>
      <c r="E85" s="108" t="s">
        <v>180</v>
      </c>
      <c r="F85" s="193">
        <v>3300000</v>
      </c>
      <c r="G85" s="193">
        <f t="shared" si="1"/>
        <v>3300000</v>
      </c>
      <c r="H85" s="195"/>
    </row>
    <row r="86" spans="2:8">
      <c r="B86" s="221" t="s">
        <v>20</v>
      </c>
      <c r="C86" s="222" t="s">
        <v>70</v>
      </c>
      <c r="D86" s="193">
        <v>3000000</v>
      </c>
      <c r="E86" s="108" t="s">
        <v>180</v>
      </c>
      <c r="F86" s="193">
        <v>3000000</v>
      </c>
      <c r="G86" s="193">
        <f t="shared" si="1"/>
        <v>3000000</v>
      </c>
      <c r="H86" s="195"/>
    </row>
    <row r="87" spans="2:8">
      <c r="B87" s="225" t="s">
        <v>22</v>
      </c>
      <c r="C87" s="222" t="s">
        <v>88</v>
      </c>
      <c r="D87" s="193">
        <v>3500000</v>
      </c>
      <c r="E87" s="108" t="s">
        <v>180</v>
      </c>
      <c r="F87" s="193">
        <v>3500000</v>
      </c>
      <c r="G87" s="193">
        <f t="shared" si="1"/>
        <v>3500000</v>
      </c>
      <c r="H87" s="195"/>
    </row>
    <row r="88" spans="2:8">
      <c r="B88" s="225" t="s">
        <v>24</v>
      </c>
      <c r="C88" s="222" t="s">
        <v>89</v>
      </c>
      <c r="D88" s="193">
        <v>4500000</v>
      </c>
      <c r="E88" s="108" t="s">
        <v>180</v>
      </c>
      <c r="F88" s="193">
        <v>4500000</v>
      </c>
      <c r="G88" s="193">
        <f t="shared" si="1"/>
        <v>4500000</v>
      </c>
      <c r="H88" s="195"/>
    </row>
    <row r="89" spans="2:8">
      <c r="B89" s="225"/>
      <c r="C89" s="222"/>
      <c r="D89" s="193"/>
      <c r="E89" s="108"/>
      <c r="F89" s="193"/>
      <c r="G89" s="195"/>
      <c r="H89" s="195"/>
    </row>
    <row r="90" spans="2:8">
      <c r="B90" s="198"/>
      <c r="C90" s="199"/>
      <c r="D90" s="193"/>
      <c r="E90" s="193"/>
      <c r="F90" s="193"/>
      <c r="G90" s="195"/>
      <c r="H90" s="195"/>
    </row>
    <row r="91" spans="2:8" s="183" customFormat="1">
      <c r="B91" s="191">
        <v>8</v>
      </c>
      <c r="C91" s="216" t="s">
        <v>90</v>
      </c>
      <c r="D91" s="195">
        <f>SUM(D93)</f>
        <v>800000</v>
      </c>
      <c r="E91" s="108" t="s">
        <v>180</v>
      </c>
      <c r="F91" s="195">
        <f t="shared" ref="F91" si="2">SUM(F93)</f>
        <v>800000</v>
      </c>
      <c r="G91" s="195">
        <f t="shared" si="1"/>
        <v>800000</v>
      </c>
      <c r="H91" s="195"/>
    </row>
    <row r="92" spans="2:8">
      <c r="B92" s="198"/>
      <c r="C92" s="222" t="s">
        <v>48</v>
      </c>
      <c r="D92" s="108" t="s">
        <v>180</v>
      </c>
      <c r="E92" s="108" t="s">
        <v>180</v>
      </c>
      <c r="F92" s="108" t="s">
        <v>180</v>
      </c>
      <c r="G92" s="193" t="str">
        <f t="shared" si="1"/>
        <v>-</v>
      </c>
      <c r="H92" s="195"/>
    </row>
    <row r="93" spans="2:8">
      <c r="B93" s="221" t="s">
        <v>12</v>
      </c>
      <c r="C93" s="222" t="s">
        <v>91</v>
      </c>
      <c r="D93" s="193">
        <v>800000</v>
      </c>
      <c r="E93" s="108" t="s">
        <v>180</v>
      </c>
      <c r="F93" s="193">
        <v>800000</v>
      </c>
      <c r="G93" s="193">
        <f t="shared" si="1"/>
        <v>800000</v>
      </c>
      <c r="H93" s="195"/>
    </row>
    <row r="94" spans="2:8">
      <c r="B94" s="198"/>
      <c r="C94" s="199"/>
      <c r="D94" s="193"/>
      <c r="E94" s="193"/>
      <c r="F94" s="193"/>
      <c r="G94" s="193"/>
      <c r="H94" s="195"/>
    </row>
    <row r="95" spans="2:8" s="183" customFormat="1" ht="46.5">
      <c r="B95" s="191">
        <v>9</v>
      </c>
      <c r="C95" s="224" t="s">
        <v>182</v>
      </c>
      <c r="D95" s="195">
        <f>SUM(D97:D106)</f>
        <v>34117000</v>
      </c>
      <c r="E95" s="108" t="s">
        <v>180</v>
      </c>
      <c r="F95" s="195">
        <f>SUM(F97:F106)</f>
        <v>34117000</v>
      </c>
      <c r="G95" s="195">
        <f t="shared" si="1"/>
        <v>34117000</v>
      </c>
      <c r="H95" s="195"/>
    </row>
    <row r="96" spans="2:8">
      <c r="B96" s="198"/>
      <c r="C96" s="222" t="s">
        <v>48</v>
      </c>
      <c r="D96" s="108" t="s">
        <v>180</v>
      </c>
      <c r="E96" s="108" t="s">
        <v>180</v>
      </c>
      <c r="F96" s="108" t="s">
        <v>180</v>
      </c>
      <c r="G96" s="193" t="str">
        <f t="shared" si="1"/>
        <v>-</v>
      </c>
      <c r="H96" s="195"/>
    </row>
    <row r="97" spans="2:8">
      <c r="B97" s="198" t="s">
        <v>12</v>
      </c>
      <c r="C97" s="222" t="s">
        <v>92</v>
      </c>
      <c r="D97" s="193">
        <v>600000</v>
      </c>
      <c r="E97" s="108" t="s">
        <v>180</v>
      </c>
      <c r="F97" s="193">
        <v>600000</v>
      </c>
      <c r="G97" s="193">
        <f t="shared" si="1"/>
        <v>600000</v>
      </c>
      <c r="H97" s="195"/>
    </row>
    <row r="98" spans="2:8">
      <c r="B98" s="198" t="s">
        <v>14</v>
      </c>
      <c r="C98" s="222" t="s">
        <v>93</v>
      </c>
      <c r="D98" s="193">
        <v>2400000</v>
      </c>
      <c r="E98" s="108" t="s">
        <v>180</v>
      </c>
      <c r="F98" s="193">
        <v>2400000</v>
      </c>
      <c r="G98" s="193">
        <f t="shared" si="1"/>
        <v>2400000</v>
      </c>
      <c r="H98" s="195"/>
    </row>
    <row r="99" spans="2:8">
      <c r="B99" s="221" t="s">
        <v>16</v>
      </c>
      <c r="C99" s="222" t="s">
        <v>94</v>
      </c>
      <c r="D99" s="193">
        <v>3600000</v>
      </c>
      <c r="E99" s="108" t="s">
        <v>180</v>
      </c>
      <c r="F99" s="193">
        <v>3600000</v>
      </c>
      <c r="G99" s="193">
        <f t="shared" si="1"/>
        <v>3600000</v>
      </c>
      <c r="H99" s="195"/>
    </row>
    <row r="100" spans="2:8" ht="31">
      <c r="B100" s="221" t="s">
        <v>18</v>
      </c>
      <c r="C100" s="226" t="s">
        <v>95</v>
      </c>
      <c r="D100" s="193">
        <v>6720000</v>
      </c>
      <c r="E100" s="108" t="s">
        <v>180</v>
      </c>
      <c r="F100" s="193">
        <v>6720000</v>
      </c>
      <c r="G100" s="193">
        <f t="shared" si="1"/>
        <v>6720000</v>
      </c>
      <c r="H100" s="195"/>
    </row>
    <row r="101" spans="2:8">
      <c r="B101" s="221" t="s">
        <v>20</v>
      </c>
      <c r="C101" s="222" t="s">
        <v>96</v>
      </c>
      <c r="D101" s="193">
        <v>7200000</v>
      </c>
      <c r="E101" s="108" t="s">
        <v>180</v>
      </c>
      <c r="F101" s="193">
        <v>7200000</v>
      </c>
      <c r="G101" s="193">
        <f t="shared" si="1"/>
        <v>7200000</v>
      </c>
      <c r="H101" s="195"/>
    </row>
    <row r="102" spans="2:8" ht="31">
      <c r="B102" s="221" t="s">
        <v>22</v>
      </c>
      <c r="C102" s="226" t="s">
        <v>97</v>
      </c>
      <c r="D102" s="193">
        <v>2000000</v>
      </c>
      <c r="E102" s="108" t="s">
        <v>180</v>
      </c>
      <c r="F102" s="193">
        <v>2000000</v>
      </c>
      <c r="G102" s="193">
        <f t="shared" si="1"/>
        <v>2000000</v>
      </c>
      <c r="H102" s="195"/>
    </row>
    <row r="103" spans="2:8" ht="31">
      <c r="B103" s="221" t="s">
        <v>24</v>
      </c>
      <c r="C103" s="226" t="s">
        <v>98</v>
      </c>
      <c r="D103" s="193">
        <v>4497000</v>
      </c>
      <c r="E103" s="108" t="s">
        <v>180</v>
      </c>
      <c r="F103" s="193">
        <v>4497000</v>
      </c>
      <c r="G103" s="193">
        <f t="shared" si="1"/>
        <v>4497000</v>
      </c>
      <c r="H103" s="195"/>
    </row>
    <row r="104" spans="2:8" ht="31">
      <c r="B104" s="221" t="s">
        <v>26</v>
      </c>
      <c r="C104" s="226" t="s">
        <v>99</v>
      </c>
      <c r="D104" s="193">
        <v>500000</v>
      </c>
      <c r="E104" s="108" t="s">
        <v>180</v>
      </c>
      <c r="F104" s="193">
        <v>500000</v>
      </c>
      <c r="G104" s="193">
        <f t="shared" si="1"/>
        <v>500000</v>
      </c>
      <c r="H104" s="195"/>
    </row>
    <row r="105" spans="2:8">
      <c r="B105" s="221" t="s">
        <v>28</v>
      </c>
      <c r="C105" s="222" t="s">
        <v>100</v>
      </c>
      <c r="D105" s="193">
        <v>600000</v>
      </c>
      <c r="E105" s="108" t="s">
        <v>180</v>
      </c>
      <c r="F105" s="193">
        <v>600000</v>
      </c>
      <c r="G105" s="193">
        <f t="shared" si="1"/>
        <v>600000</v>
      </c>
      <c r="H105" s="195"/>
    </row>
    <row r="106" spans="2:8" ht="31">
      <c r="B106" s="221" t="s">
        <v>55</v>
      </c>
      <c r="C106" s="226" t="s">
        <v>101</v>
      </c>
      <c r="D106" s="193">
        <v>6000000</v>
      </c>
      <c r="E106" s="108" t="s">
        <v>180</v>
      </c>
      <c r="F106" s="193">
        <v>6000000</v>
      </c>
      <c r="G106" s="193">
        <f t="shared" si="1"/>
        <v>6000000</v>
      </c>
      <c r="H106" s="195"/>
    </row>
    <row r="107" spans="2:8">
      <c r="B107" s="198"/>
      <c r="C107" s="199"/>
      <c r="D107" s="193"/>
      <c r="E107" s="193"/>
      <c r="F107" s="193"/>
      <c r="G107" s="195"/>
      <c r="H107" s="195"/>
    </row>
    <row r="108" spans="2:8" s="183" customFormat="1" ht="46.5">
      <c r="B108" s="191">
        <v>10</v>
      </c>
      <c r="C108" s="224" t="s">
        <v>102</v>
      </c>
      <c r="D108" s="195">
        <f>SUM(D110:D112)</f>
        <v>23018000</v>
      </c>
      <c r="E108" s="108" t="s">
        <v>180</v>
      </c>
      <c r="F108" s="195">
        <f>SUM(F110:F112)</f>
        <v>23018000</v>
      </c>
      <c r="G108" s="195">
        <f t="shared" si="1"/>
        <v>23018000</v>
      </c>
      <c r="H108" s="195"/>
    </row>
    <row r="109" spans="2:8">
      <c r="B109" s="198"/>
      <c r="C109" s="222" t="s">
        <v>48</v>
      </c>
      <c r="D109" s="108" t="s">
        <v>180</v>
      </c>
      <c r="E109" s="108" t="s">
        <v>180</v>
      </c>
      <c r="F109" s="108" t="s">
        <v>180</v>
      </c>
      <c r="G109" s="195" t="str">
        <f t="shared" si="1"/>
        <v>-</v>
      </c>
      <c r="H109" s="195"/>
    </row>
    <row r="110" spans="2:8" ht="31">
      <c r="B110" s="221" t="s">
        <v>12</v>
      </c>
      <c r="C110" s="226" t="s">
        <v>103</v>
      </c>
      <c r="D110" s="193">
        <v>15558000</v>
      </c>
      <c r="E110" s="108" t="s">
        <v>180</v>
      </c>
      <c r="F110" s="193">
        <v>15558000</v>
      </c>
      <c r="G110" s="193">
        <f t="shared" si="1"/>
        <v>15558000</v>
      </c>
      <c r="H110" s="195"/>
    </row>
    <row r="111" spans="2:8" ht="62">
      <c r="B111" s="221" t="s">
        <v>14</v>
      </c>
      <c r="C111" s="226" t="s">
        <v>104</v>
      </c>
      <c r="D111" s="193">
        <v>4000000</v>
      </c>
      <c r="E111" s="108" t="s">
        <v>180</v>
      </c>
      <c r="F111" s="193">
        <v>4000000</v>
      </c>
      <c r="G111" s="193">
        <f t="shared" si="1"/>
        <v>4000000</v>
      </c>
      <c r="H111" s="195"/>
    </row>
    <row r="112" spans="2:8">
      <c r="B112" s="221" t="s">
        <v>16</v>
      </c>
      <c r="C112" s="222" t="s">
        <v>105</v>
      </c>
      <c r="D112" s="193">
        <v>3460000</v>
      </c>
      <c r="E112" s="108" t="s">
        <v>180</v>
      </c>
      <c r="F112" s="193">
        <v>3460000</v>
      </c>
      <c r="G112" s="193">
        <f t="shared" si="1"/>
        <v>3460000</v>
      </c>
      <c r="H112" s="195"/>
    </row>
    <row r="113" spans="2:8">
      <c r="B113" s="198"/>
      <c r="C113" s="199"/>
      <c r="D113" s="193"/>
      <c r="E113" s="193"/>
      <c r="F113" s="193"/>
      <c r="G113" s="195"/>
      <c r="H113" s="195"/>
    </row>
    <row r="114" spans="2:8" s="183" customFormat="1">
      <c r="B114" s="191">
        <v>11</v>
      </c>
      <c r="C114" s="216" t="s">
        <v>106</v>
      </c>
      <c r="D114" s="195">
        <v>2500000</v>
      </c>
      <c r="E114" s="108" t="s">
        <v>180</v>
      </c>
      <c r="F114" s="195">
        <v>2500000</v>
      </c>
      <c r="G114" s="195">
        <f t="shared" si="1"/>
        <v>2500000</v>
      </c>
      <c r="H114" s="195"/>
    </row>
    <row r="115" spans="2:8">
      <c r="B115" s="198"/>
      <c r="C115" s="199"/>
      <c r="D115" s="193"/>
      <c r="E115" s="193"/>
      <c r="F115" s="193"/>
      <c r="G115" s="193"/>
      <c r="H115" s="195"/>
    </row>
    <row r="116" spans="2:8" ht="16">
      <c r="B116" s="217" t="s">
        <v>184</v>
      </c>
      <c r="C116" s="194" t="s">
        <v>107</v>
      </c>
      <c r="D116" s="193"/>
      <c r="E116" s="193"/>
      <c r="F116" s="193"/>
      <c r="G116" s="193"/>
      <c r="H116" s="195"/>
    </row>
    <row r="117" spans="2:8" s="183" customFormat="1">
      <c r="B117" s="191">
        <v>1</v>
      </c>
      <c r="C117" s="216" t="s">
        <v>108</v>
      </c>
      <c r="D117" s="195">
        <f>SUM(D119:D121)</f>
        <v>18500000</v>
      </c>
      <c r="E117" s="108" t="s">
        <v>180</v>
      </c>
      <c r="F117" s="195">
        <f>SUM(F119:F121)</f>
        <v>18500000</v>
      </c>
      <c r="G117" s="195">
        <f t="shared" si="1"/>
        <v>18500000</v>
      </c>
      <c r="H117" s="195"/>
    </row>
    <row r="118" spans="2:8">
      <c r="B118" s="198"/>
      <c r="C118" s="222" t="s">
        <v>48</v>
      </c>
      <c r="D118" s="108" t="s">
        <v>180</v>
      </c>
      <c r="E118" s="108" t="s">
        <v>180</v>
      </c>
      <c r="F118" s="108" t="s">
        <v>180</v>
      </c>
      <c r="G118" s="193" t="str">
        <f t="shared" si="1"/>
        <v>-</v>
      </c>
      <c r="H118" s="195"/>
    </row>
    <row r="119" spans="2:8">
      <c r="B119" s="221" t="s">
        <v>12</v>
      </c>
      <c r="C119" s="222" t="s">
        <v>109</v>
      </c>
      <c r="D119" s="193">
        <v>2000000</v>
      </c>
      <c r="E119" s="108" t="s">
        <v>180</v>
      </c>
      <c r="F119" s="193">
        <v>2000000</v>
      </c>
      <c r="G119" s="193">
        <f t="shared" si="1"/>
        <v>2000000</v>
      </c>
      <c r="H119" s="195"/>
    </row>
    <row r="120" spans="2:8">
      <c r="B120" s="221" t="s">
        <v>14</v>
      </c>
      <c r="C120" s="227" t="s">
        <v>110</v>
      </c>
      <c r="D120" s="193">
        <v>6500000</v>
      </c>
      <c r="E120" s="108" t="s">
        <v>180</v>
      </c>
      <c r="F120" s="193">
        <v>6500000</v>
      </c>
      <c r="G120" s="193">
        <f t="shared" si="1"/>
        <v>6500000</v>
      </c>
      <c r="H120" s="195"/>
    </row>
    <row r="121" spans="2:8">
      <c r="B121" s="221" t="s">
        <v>16</v>
      </c>
      <c r="C121" s="222" t="s">
        <v>111</v>
      </c>
      <c r="D121" s="193">
        <v>10000000</v>
      </c>
      <c r="E121" s="108" t="s">
        <v>180</v>
      </c>
      <c r="F121" s="193">
        <v>10000000</v>
      </c>
      <c r="G121" s="193">
        <f t="shared" si="1"/>
        <v>10000000</v>
      </c>
      <c r="H121" s="195"/>
    </row>
    <row r="122" spans="2:8">
      <c r="B122" s="198"/>
      <c r="C122" s="199"/>
      <c r="D122" s="193"/>
      <c r="E122" s="193"/>
      <c r="F122" s="193"/>
      <c r="G122" s="195"/>
      <c r="H122" s="195"/>
    </row>
    <row r="123" spans="2:8">
      <c r="B123" s="191">
        <v>2</v>
      </c>
      <c r="C123" s="216" t="s">
        <v>112</v>
      </c>
      <c r="D123" s="195">
        <f>SUM(D126:D134)</f>
        <v>46030000</v>
      </c>
      <c r="E123" s="108" t="s">
        <v>180</v>
      </c>
      <c r="F123" s="195">
        <f>SUM(F126:F134)</f>
        <v>46030000</v>
      </c>
      <c r="G123" s="195">
        <f t="shared" si="1"/>
        <v>46030000</v>
      </c>
      <c r="H123" s="195"/>
    </row>
    <row r="124" spans="2:8">
      <c r="B124" s="191" t="s">
        <v>71</v>
      </c>
      <c r="C124" s="216" t="s">
        <v>113</v>
      </c>
      <c r="D124" s="193"/>
      <c r="E124" s="193"/>
      <c r="F124" s="193"/>
      <c r="G124" s="195"/>
      <c r="H124" s="195"/>
    </row>
    <row r="125" spans="2:8">
      <c r="B125" s="198"/>
      <c r="C125" s="222" t="s">
        <v>48</v>
      </c>
      <c r="D125" s="108" t="s">
        <v>180</v>
      </c>
      <c r="E125" s="108" t="s">
        <v>180</v>
      </c>
      <c r="F125" s="108" t="s">
        <v>180</v>
      </c>
      <c r="G125" s="195" t="str">
        <f t="shared" si="1"/>
        <v>-</v>
      </c>
      <c r="H125" s="195"/>
    </row>
    <row r="126" spans="2:8">
      <c r="B126" s="198" t="s">
        <v>12</v>
      </c>
      <c r="C126" s="222" t="s">
        <v>114</v>
      </c>
      <c r="D126" s="193">
        <v>11520000</v>
      </c>
      <c r="E126" s="108" t="s">
        <v>180</v>
      </c>
      <c r="F126" s="193">
        <v>11520000</v>
      </c>
      <c r="G126" s="193">
        <f t="shared" si="1"/>
        <v>11520000</v>
      </c>
      <c r="H126" s="195"/>
    </row>
    <row r="127" spans="2:8">
      <c r="B127" s="198" t="s">
        <v>14</v>
      </c>
      <c r="C127" s="222" t="s">
        <v>115</v>
      </c>
      <c r="D127" s="193">
        <v>3600000</v>
      </c>
      <c r="E127" s="108" t="s">
        <v>180</v>
      </c>
      <c r="F127" s="193">
        <v>3600000</v>
      </c>
      <c r="G127" s="193">
        <f t="shared" si="1"/>
        <v>3600000</v>
      </c>
      <c r="H127" s="195"/>
    </row>
    <row r="128" spans="2:8" ht="31">
      <c r="B128" s="221" t="s">
        <v>16</v>
      </c>
      <c r="C128" s="226" t="s">
        <v>116</v>
      </c>
      <c r="D128" s="193">
        <v>3500000</v>
      </c>
      <c r="E128" s="108" t="s">
        <v>180</v>
      </c>
      <c r="F128" s="193">
        <v>3500000</v>
      </c>
      <c r="G128" s="193">
        <f t="shared" si="1"/>
        <v>3500000</v>
      </c>
      <c r="H128" s="195"/>
    </row>
    <row r="129" spans="2:10" ht="31">
      <c r="B129" s="221" t="s">
        <v>18</v>
      </c>
      <c r="C129" s="226" t="s">
        <v>117</v>
      </c>
      <c r="D129" s="193">
        <v>2000000</v>
      </c>
      <c r="E129" s="108" t="s">
        <v>180</v>
      </c>
      <c r="F129" s="193">
        <v>2000000</v>
      </c>
      <c r="G129" s="193">
        <f t="shared" si="1"/>
        <v>2000000</v>
      </c>
      <c r="H129" s="195"/>
    </row>
    <row r="130" spans="2:10">
      <c r="B130" s="221" t="s">
        <v>20</v>
      </c>
      <c r="C130" s="222" t="s">
        <v>118</v>
      </c>
      <c r="D130" s="193">
        <v>4800000</v>
      </c>
      <c r="E130" s="108" t="s">
        <v>180</v>
      </c>
      <c r="F130" s="193">
        <v>4800000</v>
      </c>
      <c r="G130" s="193">
        <f t="shared" si="1"/>
        <v>4800000</v>
      </c>
      <c r="H130" s="195"/>
    </row>
    <row r="131" spans="2:10">
      <c r="B131" s="221" t="s">
        <v>22</v>
      </c>
      <c r="C131" s="222" t="s">
        <v>119</v>
      </c>
      <c r="D131" s="193">
        <v>2100000</v>
      </c>
      <c r="E131" s="108" t="s">
        <v>180</v>
      </c>
      <c r="F131" s="193">
        <v>2100000</v>
      </c>
      <c r="G131" s="193">
        <f t="shared" si="1"/>
        <v>2100000</v>
      </c>
      <c r="H131" s="195"/>
    </row>
    <row r="132" spans="2:10">
      <c r="B132" s="221" t="s">
        <v>24</v>
      </c>
      <c r="C132" s="222" t="s">
        <v>120</v>
      </c>
      <c r="D132" s="193">
        <v>3360000</v>
      </c>
      <c r="E132" s="108" t="s">
        <v>180</v>
      </c>
      <c r="F132" s="193">
        <v>3360000</v>
      </c>
      <c r="G132" s="193">
        <f t="shared" si="1"/>
        <v>3360000</v>
      </c>
      <c r="H132" s="195"/>
    </row>
    <row r="133" spans="2:10">
      <c r="B133" s="221" t="s">
        <v>26</v>
      </c>
      <c r="C133" s="222" t="s">
        <v>121</v>
      </c>
      <c r="D133" s="193">
        <v>10500000</v>
      </c>
      <c r="E133" s="108" t="s">
        <v>180</v>
      </c>
      <c r="F133" s="193">
        <v>10500000</v>
      </c>
      <c r="G133" s="193">
        <f t="shared" si="1"/>
        <v>10500000</v>
      </c>
      <c r="H133" s="195"/>
    </row>
    <row r="134" spans="2:10">
      <c r="B134" s="221" t="s">
        <v>28</v>
      </c>
      <c r="C134" s="222" t="s">
        <v>122</v>
      </c>
      <c r="D134" s="193">
        <v>4650000</v>
      </c>
      <c r="E134" s="108" t="s">
        <v>180</v>
      </c>
      <c r="F134" s="193">
        <v>4650000</v>
      </c>
      <c r="G134" s="193">
        <f t="shared" si="1"/>
        <v>4650000</v>
      </c>
      <c r="H134" s="195"/>
    </row>
    <row r="135" spans="2:10">
      <c r="B135" s="198"/>
      <c r="C135" s="199"/>
      <c r="D135" s="193"/>
      <c r="E135" s="193"/>
      <c r="F135" s="193"/>
      <c r="G135" s="193"/>
      <c r="H135" s="195"/>
    </row>
    <row r="136" spans="2:10" s="183" customFormat="1" ht="31">
      <c r="B136" s="191" t="s">
        <v>162</v>
      </c>
      <c r="C136" s="224" t="s">
        <v>124</v>
      </c>
      <c r="D136" s="195">
        <f>SUM(D138:D146)</f>
        <v>125260000</v>
      </c>
      <c r="E136" s="195">
        <f>SUM(E138:E147)</f>
        <v>0</v>
      </c>
      <c r="F136" s="195">
        <f>SUM(F138:F147)</f>
        <v>85260000</v>
      </c>
      <c r="G136" s="195">
        <f>SUM(G138:G147)</f>
        <v>80260000</v>
      </c>
      <c r="H136" s="195"/>
      <c r="J136" s="228"/>
    </row>
    <row r="137" spans="2:10">
      <c r="B137" s="198"/>
      <c r="C137" s="222" t="s">
        <v>48</v>
      </c>
      <c r="D137" s="108" t="s">
        <v>180</v>
      </c>
      <c r="E137" s="108" t="s">
        <v>180</v>
      </c>
      <c r="F137" s="108" t="s">
        <v>180</v>
      </c>
      <c r="G137" s="195" t="str">
        <f t="shared" ref="G137:G200" si="3">F137</f>
        <v>-</v>
      </c>
      <c r="H137" s="195"/>
    </row>
    <row r="138" spans="2:10">
      <c r="B138" s="221" t="s">
        <v>12</v>
      </c>
      <c r="C138" s="222" t="s">
        <v>125</v>
      </c>
      <c r="D138" s="193">
        <v>2100000</v>
      </c>
      <c r="E138" s="108" t="s">
        <v>180</v>
      </c>
      <c r="F138" s="193">
        <v>2100000</v>
      </c>
      <c r="G138" s="193">
        <f t="shared" si="3"/>
        <v>2100000</v>
      </c>
      <c r="H138" s="195"/>
    </row>
    <row r="139" spans="2:10">
      <c r="B139" s="221" t="s">
        <v>14</v>
      </c>
      <c r="C139" s="222" t="s">
        <v>126</v>
      </c>
      <c r="D139" s="193">
        <v>5000000</v>
      </c>
      <c r="E139" s="108" t="s">
        <v>180</v>
      </c>
      <c r="F139" s="193">
        <v>5000000</v>
      </c>
      <c r="G139" s="193">
        <f t="shared" si="3"/>
        <v>5000000</v>
      </c>
      <c r="H139" s="195"/>
    </row>
    <row r="140" spans="2:10" ht="31">
      <c r="B140" s="221" t="s">
        <v>16</v>
      </c>
      <c r="C140" s="226" t="s">
        <v>205</v>
      </c>
      <c r="D140" s="200" t="s">
        <v>180</v>
      </c>
      <c r="E140" s="108" t="s">
        <v>180</v>
      </c>
      <c r="F140" s="193">
        <v>5000000</v>
      </c>
      <c r="G140" s="229" t="s">
        <v>290</v>
      </c>
      <c r="H140" s="200">
        <f>F140-G140</f>
        <v>5000000</v>
      </c>
    </row>
    <row r="141" spans="2:10">
      <c r="B141" s="221" t="s">
        <v>18</v>
      </c>
      <c r="C141" s="222" t="s">
        <v>127</v>
      </c>
      <c r="D141" s="193">
        <v>3000000</v>
      </c>
      <c r="E141" s="108" t="s">
        <v>180</v>
      </c>
      <c r="F141" s="193">
        <v>3000000</v>
      </c>
      <c r="G141" s="193">
        <f t="shared" si="3"/>
        <v>3000000</v>
      </c>
      <c r="H141" s="195"/>
    </row>
    <row r="142" spans="2:10">
      <c r="B142" s="221" t="s">
        <v>20</v>
      </c>
      <c r="C142" s="222" t="s">
        <v>128</v>
      </c>
      <c r="D142" s="193">
        <v>600000</v>
      </c>
      <c r="E142" s="108" t="s">
        <v>180</v>
      </c>
      <c r="F142" s="193">
        <v>600000</v>
      </c>
      <c r="G142" s="193">
        <f t="shared" si="3"/>
        <v>600000</v>
      </c>
      <c r="H142" s="195"/>
    </row>
    <row r="143" spans="2:10">
      <c r="B143" s="221" t="s">
        <v>22</v>
      </c>
      <c r="C143" s="222" t="s">
        <v>129</v>
      </c>
      <c r="D143" s="193">
        <v>60000000</v>
      </c>
      <c r="E143" s="108"/>
      <c r="F143" s="193">
        <v>13300000</v>
      </c>
      <c r="G143" s="193">
        <f t="shared" si="3"/>
        <v>13300000</v>
      </c>
      <c r="H143" s="195"/>
    </row>
    <row r="144" spans="2:10">
      <c r="B144" s="221" t="s">
        <v>24</v>
      </c>
      <c r="C144" s="222" t="s">
        <v>130</v>
      </c>
      <c r="D144" s="193">
        <v>48620000</v>
      </c>
      <c r="E144" s="108" t="s">
        <v>180</v>
      </c>
      <c r="F144" s="193">
        <v>48620000</v>
      </c>
      <c r="G144" s="193">
        <f t="shared" si="3"/>
        <v>48620000</v>
      </c>
      <c r="H144" s="195"/>
    </row>
    <row r="145" spans="2:8">
      <c r="B145" s="230" t="s">
        <v>26</v>
      </c>
      <c r="C145" s="231" t="s">
        <v>131</v>
      </c>
      <c r="D145" s="193">
        <v>1440000</v>
      </c>
      <c r="E145" s="108" t="s">
        <v>180</v>
      </c>
      <c r="F145" s="193">
        <v>1440000</v>
      </c>
      <c r="G145" s="193">
        <f t="shared" si="3"/>
        <v>1440000</v>
      </c>
      <c r="H145" s="195"/>
    </row>
    <row r="146" spans="2:8">
      <c r="B146" s="230" t="s">
        <v>28</v>
      </c>
      <c r="C146" s="231" t="s">
        <v>132</v>
      </c>
      <c r="D146" s="193">
        <v>4500000</v>
      </c>
      <c r="E146" s="108" t="s">
        <v>180</v>
      </c>
      <c r="F146" s="193">
        <v>4500000</v>
      </c>
      <c r="G146" s="193">
        <f t="shared" si="3"/>
        <v>4500000</v>
      </c>
      <c r="H146" s="195"/>
    </row>
    <row r="147" spans="2:8">
      <c r="B147" s="230" t="s">
        <v>55</v>
      </c>
      <c r="C147" s="231" t="s">
        <v>133</v>
      </c>
      <c r="D147" s="108" t="s">
        <v>180</v>
      </c>
      <c r="E147" s="108" t="s">
        <v>180</v>
      </c>
      <c r="F147" s="193">
        <v>1700000</v>
      </c>
      <c r="G147" s="193">
        <f t="shared" si="3"/>
        <v>1700000</v>
      </c>
      <c r="H147" s="195"/>
    </row>
    <row r="148" spans="2:8">
      <c r="B148" s="230"/>
      <c r="C148" s="231"/>
      <c r="E148" s="193"/>
      <c r="F148" s="193"/>
      <c r="G148" s="193"/>
      <c r="H148" s="195"/>
    </row>
    <row r="149" spans="2:8" s="183" customFormat="1" ht="31">
      <c r="B149" s="232" t="s">
        <v>51</v>
      </c>
      <c r="C149" s="233" t="s">
        <v>134</v>
      </c>
      <c r="D149" s="195">
        <f>SUM(D150:D151)</f>
        <v>138793000</v>
      </c>
      <c r="E149" s="108" t="s">
        <v>180</v>
      </c>
      <c r="F149" s="195">
        <f>SUM(F150:F151)</f>
        <v>138793000</v>
      </c>
      <c r="G149" s="195">
        <f t="shared" si="3"/>
        <v>138793000</v>
      </c>
      <c r="H149" s="195"/>
    </row>
    <row r="150" spans="2:8">
      <c r="B150" s="230" t="s">
        <v>12</v>
      </c>
      <c r="C150" s="231" t="s">
        <v>135</v>
      </c>
      <c r="D150" s="193">
        <v>66793000</v>
      </c>
      <c r="E150" s="108" t="s">
        <v>180</v>
      </c>
      <c r="F150" s="193">
        <v>66793000</v>
      </c>
      <c r="G150" s="193">
        <f t="shared" si="3"/>
        <v>66793000</v>
      </c>
      <c r="H150" s="195"/>
    </row>
    <row r="151" spans="2:8">
      <c r="B151" s="230" t="s">
        <v>14</v>
      </c>
      <c r="C151" s="231" t="s">
        <v>136</v>
      </c>
      <c r="D151" s="193">
        <v>72000000</v>
      </c>
      <c r="E151" s="108" t="s">
        <v>180</v>
      </c>
      <c r="F151" s="193">
        <v>72000000</v>
      </c>
      <c r="G151" s="193">
        <f t="shared" si="3"/>
        <v>72000000</v>
      </c>
      <c r="H151" s="195"/>
    </row>
    <row r="152" spans="2:8">
      <c r="B152" s="234"/>
      <c r="C152" s="235"/>
      <c r="D152" s="206"/>
      <c r="E152" s="205"/>
      <c r="F152" s="206"/>
      <c r="G152" s="195"/>
      <c r="H152" s="203"/>
    </row>
    <row r="153" spans="2:8">
      <c r="B153" s="234"/>
      <c r="C153" s="235"/>
      <c r="D153" s="206"/>
      <c r="E153" s="206"/>
      <c r="F153" s="206"/>
      <c r="G153" s="195"/>
      <c r="H153" s="203"/>
    </row>
    <row r="154" spans="2:8" s="184" customFormat="1" ht="31">
      <c r="B154" s="232" t="s">
        <v>123</v>
      </c>
      <c r="C154" s="233" t="s">
        <v>137</v>
      </c>
      <c r="D154" s="195">
        <f>SUM(D157:D159)</f>
        <v>31000000</v>
      </c>
      <c r="E154" s="108" t="s">
        <v>180</v>
      </c>
      <c r="F154" s="195">
        <f>SUM(F157:F159)</f>
        <v>31000000</v>
      </c>
      <c r="G154" s="195">
        <f t="shared" si="3"/>
        <v>31000000</v>
      </c>
      <c r="H154" s="195"/>
    </row>
    <row r="155" spans="2:8" ht="46.5">
      <c r="B155" s="236"/>
      <c r="C155" s="237" t="s">
        <v>138</v>
      </c>
      <c r="D155" s="214"/>
      <c r="E155" s="214"/>
      <c r="F155" s="214"/>
      <c r="G155" s="195"/>
      <c r="H155" s="215"/>
    </row>
    <row r="156" spans="2:8">
      <c r="B156" s="230"/>
      <c r="C156" s="238" t="s">
        <v>139</v>
      </c>
      <c r="D156" s="193"/>
      <c r="E156" s="193"/>
      <c r="F156" s="193"/>
      <c r="G156" s="195"/>
      <c r="H156" s="195"/>
    </row>
    <row r="157" spans="2:8">
      <c r="B157" s="230" t="s">
        <v>12</v>
      </c>
      <c r="C157" s="231" t="s">
        <v>140</v>
      </c>
      <c r="D157" s="193">
        <v>16000000</v>
      </c>
      <c r="E157" s="108" t="s">
        <v>180</v>
      </c>
      <c r="F157" s="193">
        <v>16000000</v>
      </c>
      <c r="G157" s="193">
        <f t="shared" si="3"/>
        <v>16000000</v>
      </c>
      <c r="H157" s="195"/>
    </row>
    <row r="158" spans="2:8">
      <c r="B158" s="230" t="s">
        <v>14</v>
      </c>
      <c r="C158" s="231" t="s">
        <v>141</v>
      </c>
      <c r="D158" s="193">
        <v>10000000</v>
      </c>
      <c r="E158" s="108" t="s">
        <v>180</v>
      </c>
      <c r="F158" s="193">
        <v>10000000</v>
      </c>
      <c r="G158" s="193">
        <f t="shared" si="3"/>
        <v>10000000</v>
      </c>
      <c r="H158" s="195"/>
    </row>
    <row r="159" spans="2:8">
      <c r="B159" s="230" t="s">
        <v>16</v>
      </c>
      <c r="C159" s="231" t="s">
        <v>142</v>
      </c>
      <c r="D159" s="193">
        <v>5000000</v>
      </c>
      <c r="E159" s="108" t="s">
        <v>180</v>
      </c>
      <c r="F159" s="193">
        <v>5000000</v>
      </c>
      <c r="G159" s="193">
        <f t="shared" si="3"/>
        <v>5000000</v>
      </c>
      <c r="H159" s="195"/>
    </row>
    <row r="160" spans="2:8">
      <c r="B160" s="230"/>
      <c r="C160" s="231"/>
      <c r="D160" s="193"/>
      <c r="E160" s="193"/>
      <c r="F160" s="193"/>
      <c r="G160" s="195"/>
      <c r="H160" s="195"/>
    </row>
    <row r="161" spans="2:8" s="183" customFormat="1" ht="31">
      <c r="B161" s="239" t="s">
        <v>185</v>
      </c>
      <c r="C161" s="233" t="s">
        <v>143</v>
      </c>
      <c r="D161" s="195"/>
      <c r="E161" s="195"/>
      <c r="F161" s="195"/>
      <c r="G161" s="195"/>
      <c r="H161" s="195"/>
    </row>
    <row r="162" spans="2:8" s="183" customFormat="1" ht="31">
      <c r="B162" s="232">
        <v>1</v>
      </c>
      <c r="C162" s="233" t="s">
        <v>144</v>
      </c>
      <c r="D162" s="195">
        <f>SUM(D165:D169)</f>
        <v>21319700</v>
      </c>
      <c r="E162" s="108" t="s">
        <v>180</v>
      </c>
      <c r="F162" s="195">
        <f>SUM(F165:F169)</f>
        <v>21319700</v>
      </c>
      <c r="G162" s="195">
        <f t="shared" si="3"/>
        <v>21319700</v>
      </c>
      <c r="H162" s="195"/>
    </row>
    <row r="163" spans="2:8" ht="46.5">
      <c r="B163" s="230"/>
      <c r="C163" s="231" t="s">
        <v>145</v>
      </c>
      <c r="D163" s="193"/>
      <c r="E163" s="193"/>
      <c r="F163" s="108" t="s">
        <v>180</v>
      </c>
      <c r="G163" s="193" t="str">
        <f t="shared" si="3"/>
        <v>-</v>
      </c>
      <c r="H163" s="195"/>
    </row>
    <row r="164" spans="2:8">
      <c r="B164" s="230"/>
      <c r="C164" s="231" t="s">
        <v>146</v>
      </c>
      <c r="D164" s="193"/>
      <c r="E164" s="193"/>
      <c r="F164" s="108" t="s">
        <v>180</v>
      </c>
      <c r="G164" s="193" t="str">
        <f t="shared" si="3"/>
        <v>-</v>
      </c>
      <c r="H164" s="195"/>
    </row>
    <row r="165" spans="2:8">
      <c r="B165" s="230" t="s">
        <v>12</v>
      </c>
      <c r="C165" s="231" t="s">
        <v>147</v>
      </c>
      <c r="D165" s="108" t="s">
        <v>180</v>
      </c>
      <c r="E165" s="108" t="s">
        <v>180</v>
      </c>
      <c r="F165" s="108" t="s">
        <v>180</v>
      </c>
      <c r="G165" s="193" t="str">
        <f t="shared" si="3"/>
        <v>-</v>
      </c>
      <c r="H165" s="195"/>
    </row>
    <row r="166" spans="2:8" ht="31">
      <c r="B166" s="230" t="s">
        <v>14</v>
      </c>
      <c r="C166" s="231" t="s">
        <v>148</v>
      </c>
      <c r="D166" s="193">
        <v>4553000</v>
      </c>
      <c r="E166" s="108" t="s">
        <v>180</v>
      </c>
      <c r="F166" s="193">
        <v>4553000</v>
      </c>
      <c r="G166" s="193">
        <f t="shared" si="3"/>
        <v>4553000</v>
      </c>
      <c r="H166" s="195"/>
    </row>
    <row r="167" spans="2:8">
      <c r="B167" s="230" t="s">
        <v>16</v>
      </c>
      <c r="C167" s="231" t="s">
        <v>149</v>
      </c>
      <c r="D167" s="193">
        <v>4100000</v>
      </c>
      <c r="E167" s="108" t="s">
        <v>180</v>
      </c>
      <c r="F167" s="193">
        <v>4100000</v>
      </c>
      <c r="G167" s="193">
        <f t="shared" si="3"/>
        <v>4100000</v>
      </c>
      <c r="H167" s="195"/>
    </row>
    <row r="168" spans="2:8">
      <c r="B168" s="230" t="s">
        <v>18</v>
      </c>
      <c r="C168" s="231" t="s">
        <v>150</v>
      </c>
      <c r="D168" s="193">
        <v>8700000</v>
      </c>
      <c r="E168" s="108" t="s">
        <v>180</v>
      </c>
      <c r="F168" s="193">
        <v>8700000</v>
      </c>
      <c r="G168" s="193">
        <f t="shared" si="3"/>
        <v>8700000</v>
      </c>
      <c r="H168" s="195"/>
    </row>
    <row r="169" spans="2:8">
      <c r="B169" s="240" t="s">
        <v>20</v>
      </c>
      <c r="C169" s="231" t="s">
        <v>151</v>
      </c>
      <c r="D169" s="193">
        <v>3966700</v>
      </c>
      <c r="E169" s="108" t="s">
        <v>180</v>
      </c>
      <c r="F169" s="193">
        <v>3966700</v>
      </c>
      <c r="G169" s="193">
        <f t="shared" si="3"/>
        <v>3966700</v>
      </c>
      <c r="H169" s="195"/>
    </row>
    <row r="170" spans="2:8">
      <c r="B170" s="230"/>
      <c r="C170" s="231"/>
      <c r="D170" s="193"/>
      <c r="E170" s="193"/>
      <c r="F170" s="193"/>
      <c r="G170" s="193"/>
      <c r="H170" s="195"/>
    </row>
    <row r="171" spans="2:8" s="183" customFormat="1">
      <c r="B171" s="232">
        <v>2</v>
      </c>
      <c r="C171" s="233" t="s">
        <v>152</v>
      </c>
      <c r="D171" s="195">
        <v>6000000</v>
      </c>
      <c r="E171" s="108" t="s">
        <v>180</v>
      </c>
      <c r="F171" s="195">
        <v>6000000</v>
      </c>
      <c r="G171" s="195">
        <f t="shared" si="3"/>
        <v>6000000</v>
      </c>
      <c r="H171" s="195"/>
    </row>
    <row r="172" spans="2:8">
      <c r="B172" s="230"/>
      <c r="C172" s="231"/>
      <c r="D172" s="193"/>
      <c r="E172" s="193"/>
      <c r="F172" s="193"/>
      <c r="G172" s="195"/>
      <c r="H172" s="195"/>
    </row>
    <row r="173" spans="2:8" s="183" customFormat="1">
      <c r="B173" s="241">
        <v>3</v>
      </c>
      <c r="C173" s="242" t="s">
        <v>187</v>
      </c>
      <c r="D173" s="203">
        <f>SUM(D174:D177)</f>
        <v>4000000</v>
      </c>
      <c r="E173" s="196" t="s">
        <v>180</v>
      </c>
      <c r="F173" s="203">
        <f t="shared" ref="F173" si="4">SUM(F174:F177)</f>
        <v>4000000</v>
      </c>
      <c r="G173" s="195">
        <f t="shared" si="3"/>
        <v>4000000</v>
      </c>
      <c r="H173" s="203"/>
    </row>
    <row r="174" spans="2:8" s="185" customFormat="1">
      <c r="B174" s="234"/>
      <c r="C174" s="235" t="s">
        <v>188</v>
      </c>
      <c r="D174" s="205" t="s">
        <v>180</v>
      </c>
      <c r="E174" s="205" t="s">
        <v>180</v>
      </c>
      <c r="F174" s="205" t="s">
        <v>180</v>
      </c>
      <c r="G174" s="193" t="str">
        <f t="shared" si="3"/>
        <v>-</v>
      </c>
      <c r="H174" s="203"/>
    </row>
    <row r="175" spans="2:8">
      <c r="B175" s="198"/>
      <c r="C175" s="231" t="s">
        <v>146</v>
      </c>
      <c r="D175" s="108" t="s">
        <v>180</v>
      </c>
      <c r="E175" s="108" t="s">
        <v>180</v>
      </c>
      <c r="F175" s="108" t="s">
        <v>180</v>
      </c>
      <c r="G175" s="193" t="str">
        <f t="shared" si="3"/>
        <v>-</v>
      </c>
      <c r="H175" s="195"/>
    </row>
    <row r="176" spans="2:8" s="186" customFormat="1">
      <c r="B176" s="243" t="s">
        <v>12</v>
      </c>
      <c r="C176" s="231" t="s">
        <v>189</v>
      </c>
      <c r="D176" s="244">
        <v>1000000</v>
      </c>
      <c r="E176" s="108" t="s">
        <v>180</v>
      </c>
      <c r="F176" s="244">
        <v>1000000</v>
      </c>
      <c r="G176" s="193">
        <f t="shared" si="3"/>
        <v>1000000</v>
      </c>
      <c r="H176" s="195"/>
    </row>
    <row r="177" spans="2:8" s="186" customFormat="1">
      <c r="B177" s="221" t="s">
        <v>14</v>
      </c>
      <c r="C177" s="245" t="s">
        <v>190</v>
      </c>
      <c r="D177" s="244">
        <v>3000000</v>
      </c>
      <c r="E177" s="108" t="s">
        <v>180</v>
      </c>
      <c r="F177" s="244">
        <v>3000000</v>
      </c>
      <c r="G177" s="193">
        <f t="shared" si="3"/>
        <v>3000000</v>
      </c>
      <c r="H177" s="195"/>
    </row>
    <row r="178" spans="2:8" s="183" customFormat="1">
      <c r="B178" s="246"/>
      <c r="C178" s="247"/>
      <c r="D178" s="215"/>
      <c r="E178" s="215"/>
      <c r="F178" s="215"/>
      <c r="G178" s="193"/>
      <c r="H178" s="215"/>
    </row>
    <row r="179" spans="2:8" s="183" customFormat="1">
      <c r="B179" s="248">
        <v>4</v>
      </c>
      <c r="C179" s="249" t="s">
        <v>153</v>
      </c>
      <c r="D179" s="215">
        <f>SUM(D181:D184)</f>
        <v>6944000</v>
      </c>
      <c r="E179" s="108" t="s">
        <v>180</v>
      </c>
      <c r="F179" s="215">
        <f>SUM(F181:F184)</f>
        <v>6944000</v>
      </c>
      <c r="G179" s="195">
        <f t="shared" si="3"/>
        <v>6944000</v>
      </c>
      <c r="H179" s="215"/>
    </row>
    <row r="180" spans="2:8">
      <c r="B180" s="230"/>
      <c r="C180" s="231" t="s">
        <v>154</v>
      </c>
      <c r="D180" s="108" t="s">
        <v>180</v>
      </c>
      <c r="E180" s="108" t="s">
        <v>180</v>
      </c>
      <c r="F180" s="108" t="s">
        <v>180</v>
      </c>
      <c r="G180" s="195" t="str">
        <f t="shared" si="3"/>
        <v>-</v>
      </c>
      <c r="H180" s="195"/>
    </row>
    <row r="181" spans="2:8">
      <c r="B181" s="230" t="s">
        <v>12</v>
      </c>
      <c r="C181" s="231" t="s">
        <v>49</v>
      </c>
      <c r="D181" s="193">
        <v>800000</v>
      </c>
      <c r="E181" s="108" t="s">
        <v>180</v>
      </c>
      <c r="F181" s="193">
        <v>800000</v>
      </c>
      <c r="G181" s="193">
        <f t="shared" si="3"/>
        <v>800000</v>
      </c>
      <c r="H181" s="195"/>
    </row>
    <row r="182" spans="2:8">
      <c r="B182" s="230" t="s">
        <v>14</v>
      </c>
      <c r="C182" s="231" t="s">
        <v>155</v>
      </c>
      <c r="D182" s="193">
        <v>3144000</v>
      </c>
      <c r="E182" s="108" t="s">
        <v>180</v>
      </c>
      <c r="F182" s="193">
        <v>3144000</v>
      </c>
      <c r="G182" s="193">
        <f t="shared" si="3"/>
        <v>3144000</v>
      </c>
      <c r="H182" s="195"/>
    </row>
    <row r="183" spans="2:8">
      <c r="B183" s="230" t="s">
        <v>16</v>
      </c>
      <c r="C183" s="231" t="s">
        <v>156</v>
      </c>
      <c r="D183" s="193">
        <v>1500000</v>
      </c>
      <c r="E183" s="108" t="s">
        <v>180</v>
      </c>
      <c r="F183" s="193">
        <v>1500000</v>
      </c>
      <c r="G183" s="193">
        <f t="shared" si="3"/>
        <v>1500000</v>
      </c>
      <c r="H183" s="195"/>
    </row>
    <row r="184" spans="2:8">
      <c r="B184" s="230" t="s">
        <v>18</v>
      </c>
      <c r="C184" s="231" t="s">
        <v>157</v>
      </c>
      <c r="D184" s="193">
        <v>1500000</v>
      </c>
      <c r="E184" s="108" t="s">
        <v>180</v>
      </c>
      <c r="F184" s="193">
        <v>1500000</v>
      </c>
      <c r="G184" s="193">
        <f t="shared" si="3"/>
        <v>1500000</v>
      </c>
      <c r="H184" s="195"/>
    </row>
    <row r="185" spans="2:8">
      <c r="B185" s="230"/>
      <c r="C185" s="231"/>
      <c r="D185" s="193"/>
      <c r="E185" s="108"/>
      <c r="F185" s="193"/>
      <c r="G185" s="195"/>
      <c r="H185" s="195"/>
    </row>
    <row r="186" spans="2:8">
      <c r="B186" s="230"/>
      <c r="C186" s="231"/>
      <c r="D186" s="193"/>
      <c r="E186" s="193"/>
      <c r="F186" s="193"/>
      <c r="G186" s="195"/>
      <c r="H186" s="195"/>
    </row>
    <row r="187" spans="2:8" s="183" customFormat="1" ht="32">
      <c r="B187" s="239" t="s">
        <v>186</v>
      </c>
      <c r="C187" s="250" t="s">
        <v>158</v>
      </c>
      <c r="D187" s="195"/>
      <c r="E187" s="195"/>
      <c r="F187" s="195"/>
      <c r="G187" s="195"/>
      <c r="H187" s="195"/>
    </row>
    <row r="188" spans="2:8" s="183" customFormat="1" ht="32">
      <c r="B188" s="232" t="s">
        <v>71</v>
      </c>
      <c r="C188" s="250" t="s">
        <v>159</v>
      </c>
      <c r="D188" s="195">
        <f>SUM(D190)</f>
        <v>9600000</v>
      </c>
      <c r="E188" s="108" t="s">
        <v>180</v>
      </c>
      <c r="F188" s="195">
        <f t="shared" ref="F188" si="5">SUM(F190)</f>
        <v>9600000</v>
      </c>
      <c r="G188" s="195">
        <f t="shared" si="3"/>
        <v>9600000</v>
      </c>
      <c r="H188" s="195"/>
    </row>
    <row r="189" spans="2:8">
      <c r="B189" s="230"/>
      <c r="C189" s="231" t="s">
        <v>160</v>
      </c>
      <c r="D189" s="108" t="s">
        <v>180</v>
      </c>
      <c r="E189" s="108" t="s">
        <v>180</v>
      </c>
      <c r="F189" s="108" t="s">
        <v>180</v>
      </c>
      <c r="G189" s="195" t="str">
        <f t="shared" si="3"/>
        <v>-</v>
      </c>
      <c r="H189" s="195"/>
    </row>
    <row r="190" spans="2:8" ht="31">
      <c r="B190" s="230" t="s">
        <v>12</v>
      </c>
      <c r="C190" s="231" t="s">
        <v>161</v>
      </c>
      <c r="D190" s="193">
        <v>9600000</v>
      </c>
      <c r="E190" s="108" t="s">
        <v>180</v>
      </c>
      <c r="F190" s="193">
        <v>9600000</v>
      </c>
      <c r="G190" s="195">
        <f t="shared" si="3"/>
        <v>9600000</v>
      </c>
      <c r="H190" s="195"/>
    </row>
    <row r="191" spans="2:8">
      <c r="B191" s="230"/>
      <c r="C191" s="231"/>
      <c r="D191" s="193"/>
      <c r="E191" s="193"/>
      <c r="F191" s="193"/>
      <c r="G191" s="195"/>
      <c r="H191" s="195"/>
    </row>
    <row r="192" spans="2:8" s="183" customFormat="1">
      <c r="B192" s="232" t="s">
        <v>162</v>
      </c>
      <c r="C192" s="233" t="s">
        <v>191</v>
      </c>
      <c r="D192" s="195">
        <f>SUM(D193:D195)</f>
        <v>66042250</v>
      </c>
      <c r="E192" s="108" t="s">
        <v>180</v>
      </c>
      <c r="F192" s="195">
        <f>SUM(F193:F195)</f>
        <v>111042250</v>
      </c>
      <c r="G192" s="195">
        <f t="shared" si="3"/>
        <v>111042250</v>
      </c>
      <c r="H192" s="195"/>
    </row>
    <row r="193" spans="2:12" ht="31">
      <c r="B193" s="230" t="s">
        <v>12</v>
      </c>
      <c r="C193" s="231" t="s">
        <v>194</v>
      </c>
      <c r="D193" s="193">
        <v>31042250</v>
      </c>
      <c r="E193" s="108" t="s">
        <v>180</v>
      </c>
      <c r="F193" s="193">
        <v>31042250</v>
      </c>
      <c r="G193" s="193">
        <f t="shared" si="3"/>
        <v>31042250</v>
      </c>
      <c r="H193" s="195"/>
    </row>
    <row r="194" spans="2:12">
      <c r="B194" s="230" t="s">
        <v>14</v>
      </c>
      <c r="C194" s="231" t="s">
        <v>193</v>
      </c>
      <c r="D194" s="193">
        <v>35000000</v>
      </c>
      <c r="E194" s="108" t="s">
        <v>180</v>
      </c>
      <c r="F194" s="193">
        <v>35000000</v>
      </c>
      <c r="G194" s="193">
        <f t="shared" si="3"/>
        <v>35000000</v>
      </c>
      <c r="H194" s="195"/>
    </row>
    <row r="195" spans="2:12">
      <c r="B195" s="230" t="s">
        <v>16</v>
      </c>
      <c r="C195" s="231" t="s">
        <v>192</v>
      </c>
      <c r="D195" s="108" t="s">
        <v>180</v>
      </c>
      <c r="E195" s="108" t="s">
        <v>180</v>
      </c>
      <c r="F195" s="108">
        <v>45000000</v>
      </c>
      <c r="G195" s="193">
        <f t="shared" si="3"/>
        <v>45000000</v>
      </c>
      <c r="H195" s="195"/>
    </row>
    <row r="196" spans="2:12">
      <c r="B196" s="230"/>
      <c r="C196" s="231"/>
      <c r="D196" s="193"/>
      <c r="E196" s="193"/>
      <c r="F196" s="193"/>
      <c r="G196" s="193"/>
      <c r="H196" s="195"/>
    </row>
    <row r="197" spans="2:12" s="183" customFormat="1" ht="34.5" customHeight="1">
      <c r="B197" s="251" t="s">
        <v>51</v>
      </c>
      <c r="C197" s="233" t="s">
        <v>163</v>
      </c>
      <c r="D197" s="195">
        <f>SUM(D198:D200)</f>
        <v>21915000</v>
      </c>
      <c r="E197" s="108" t="s">
        <v>180</v>
      </c>
      <c r="F197" s="195">
        <f>SUM(F198:F200)</f>
        <v>21915000</v>
      </c>
      <c r="G197" s="195">
        <f>F197</f>
        <v>21915000</v>
      </c>
      <c r="H197" s="195"/>
    </row>
    <row r="198" spans="2:12" ht="31">
      <c r="B198" s="230" t="s">
        <v>12</v>
      </c>
      <c r="C198" s="231" t="s">
        <v>195</v>
      </c>
      <c r="D198" s="193">
        <v>1968450</v>
      </c>
      <c r="E198" s="108" t="s">
        <v>180</v>
      </c>
      <c r="F198" s="193">
        <v>1968450</v>
      </c>
      <c r="G198" s="193">
        <f t="shared" si="3"/>
        <v>1968450</v>
      </c>
      <c r="H198" s="195"/>
    </row>
    <row r="199" spans="2:12">
      <c r="B199" s="230" t="s">
        <v>14</v>
      </c>
      <c r="C199" s="231" t="s">
        <v>164</v>
      </c>
      <c r="D199" s="193">
        <v>14286250</v>
      </c>
      <c r="E199" s="108" t="s">
        <v>180</v>
      </c>
      <c r="F199" s="193">
        <v>14286250</v>
      </c>
      <c r="G199" s="193">
        <f t="shared" si="3"/>
        <v>14286250</v>
      </c>
      <c r="H199" s="195"/>
      <c r="L199" s="197"/>
    </row>
    <row r="200" spans="2:12">
      <c r="B200" s="230" t="s">
        <v>16</v>
      </c>
      <c r="C200" s="231" t="s">
        <v>165</v>
      </c>
      <c r="D200" s="193">
        <v>5660300</v>
      </c>
      <c r="E200" s="108" t="s">
        <v>180</v>
      </c>
      <c r="F200" s="193">
        <v>5660300</v>
      </c>
      <c r="G200" s="193">
        <f t="shared" si="3"/>
        <v>5660300</v>
      </c>
      <c r="H200" s="195"/>
    </row>
    <row r="201" spans="2:12">
      <c r="B201" s="230"/>
      <c r="C201" s="231"/>
      <c r="E201" s="193"/>
      <c r="F201" s="193"/>
      <c r="G201" s="193"/>
      <c r="H201" s="195"/>
    </row>
    <row r="202" spans="2:12" s="183" customFormat="1">
      <c r="B202" s="239" t="s">
        <v>196</v>
      </c>
      <c r="C202" s="233" t="s">
        <v>166</v>
      </c>
      <c r="D202" s="195"/>
      <c r="E202" s="195"/>
      <c r="F202" s="195"/>
      <c r="G202" s="193"/>
      <c r="H202" s="195"/>
    </row>
    <row r="203" spans="2:12" s="183" customFormat="1">
      <c r="B203" s="232" t="s">
        <v>12</v>
      </c>
      <c r="C203" s="233" t="s">
        <v>167</v>
      </c>
      <c r="D203" s="195">
        <v>331200000</v>
      </c>
      <c r="E203" s="108" t="s">
        <v>180</v>
      </c>
      <c r="F203" s="195">
        <v>331200000</v>
      </c>
      <c r="G203" s="195">
        <f t="shared" ref="G203:G215" si="6">F203</f>
        <v>331200000</v>
      </c>
      <c r="H203" s="195"/>
    </row>
    <row r="204" spans="2:12">
      <c r="B204" s="230"/>
      <c r="C204" s="231"/>
      <c r="D204" s="193"/>
      <c r="E204" s="193"/>
      <c r="F204" s="193"/>
      <c r="G204" s="195"/>
      <c r="H204" s="195"/>
      <c r="J204" s="197"/>
    </row>
    <row r="205" spans="2:12" s="183" customFormat="1">
      <c r="B205" s="232"/>
      <c r="C205" s="233" t="s">
        <v>168</v>
      </c>
      <c r="D205" s="195">
        <f>D35+D42+D60+D67+D71+D80+D91+D95+D108+D114+D117+D123+D136+D149+D154+D162+D171+D173+D179+D188+D192+D197+D203</f>
        <v>1743092700</v>
      </c>
      <c r="E205" s="195"/>
      <c r="F205" s="195">
        <f>F35+F42+F60+F67+F71+F80+F91+F95+F108+F114+F117+F123+F136+F149+F154+F162+F171+F173+F179+F188+F192+F197+F203</f>
        <v>1747877500</v>
      </c>
      <c r="G205" s="195">
        <f>G203+G197+G192+G188+G179+G173+G171+G162+G154+G149+G136+G123+G117+G114+G108+G95+G91+G80+G71+G67+G60+G42+G35</f>
        <v>1742877500</v>
      </c>
      <c r="H205" s="195"/>
      <c r="K205" s="228"/>
    </row>
    <row r="206" spans="2:12">
      <c r="B206" s="230"/>
      <c r="C206" s="231"/>
      <c r="D206" s="193"/>
      <c r="E206" s="193"/>
      <c r="F206" s="193"/>
      <c r="G206" s="195"/>
      <c r="H206" s="195"/>
      <c r="K206" s="197"/>
    </row>
    <row r="207" spans="2:12">
      <c r="B207" s="232" t="s">
        <v>169</v>
      </c>
      <c r="C207" s="233" t="s">
        <v>170</v>
      </c>
      <c r="D207" s="193"/>
      <c r="E207" s="193"/>
      <c r="F207" s="193"/>
      <c r="G207" s="195"/>
      <c r="H207" s="195"/>
      <c r="J207" s="197"/>
    </row>
    <row r="208" spans="2:12">
      <c r="B208" s="252">
        <v>1</v>
      </c>
      <c r="C208" s="253" t="s">
        <v>171</v>
      </c>
      <c r="D208" s="254">
        <v>263353000</v>
      </c>
      <c r="E208" s="255" t="s">
        <v>180</v>
      </c>
      <c r="F208" s="254">
        <v>263353000</v>
      </c>
      <c r="G208" s="254">
        <f t="shared" si="6"/>
        <v>263353000</v>
      </c>
      <c r="H208" s="195"/>
      <c r="K208" s="197"/>
    </row>
    <row r="209" spans="1:14">
      <c r="B209" s="230" t="s">
        <v>12</v>
      </c>
      <c r="C209" s="231" t="s">
        <v>172</v>
      </c>
      <c r="D209" s="193">
        <v>263353000</v>
      </c>
      <c r="E209" s="108" t="s">
        <v>180</v>
      </c>
      <c r="F209" s="193">
        <v>263353000</v>
      </c>
      <c r="G209" s="193">
        <f t="shared" si="6"/>
        <v>263353000</v>
      </c>
      <c r="H209" s="195"/>
    </row>
    <row r="210" spans="1:14" s="187" customFormat="1" ht="31">
      <c r="B210" s="243"/>
      <c r="C210" s="226" t="s">
        <v>173</v>
      </c>
      <c r="D210" s="193"/>
      <c r="E210" s="193"/>
      <c r="F210" s="193"/>
      <c r="G210" s="195"/>
      <c r="H210" s="195"/>
      <c r="J210" s="256"/>
    </row>
    <row r="211" spans="1:14" ht="36.75" customHeight="1">
      <c r="B211" s="230"/>
      <c r="C211" s="231" t="s">
        <v>174</v>
      </c>
      <c r="D211" s="193"/>
      <c r="E211" s="193"/>
      <c r="F211" s="193"/>
      <c r="G211" s="195"/>
      <c r="H211" s="195"/>
    </row>
    <row r="212" spans="1:14">
      <c r="B212" s="230"/>
      <c r="C212" s="231"/>
      <c r="D212" s="193"/>
      <c r="E212" s="193"/>
      <c r="F212" s="193"/>
      <c r="G212" s="195"/>
      <c r="H212" s="195"/>
      <c r="J212" s="197"/>
      <c r="M212" s="197"/>
    </row>
    <row r="213" spans="1:14">
      <c r="B213" s="252">
        <v>2</v>
      </c>
      <c r="C213" s="253" t="s">
        <v>175</v>
      </c>
      <c r="D213" s="254">
        <v>25000000</v>
      </c>
      <c r="E213" s="254"/>
      <c r="F213" s="254">
        <f>F214+F215</f>
        <v>288353000</v>
      </c>
      <c r="G213" s="254">
        <f t="shared" si="6"/>
        <v>288353000</v>
      </c>
      <c r="H213" s="195"/>
    </row>
    <row r="214" spans="1:14" s="183" customFormat="1">
      <c r="B214" s="257" t="s">
        <v>12</v>
      </c>
      <c r="C214" s="258" t="s">
        <v>176</v>
      </c>
      <c r="D214" s="193">
        <v>25000000</v>
      </c>
      <c r="E214" s="195"/>
      <c r="F214" s="193">
        <v>25000000</v>
      </c>
      <c r="G214" s="193">
        <f t="shared" si="6"/>
        <v>25000000</v>
      </c>
      <c r="H214" s="195"/>
    </row>
    <row r="215" spans="1:14">
      <c r="B215" s="257" t="s">
        <v>14</v>
      </c>
      <c r="C215" s="258" t="s">
        <v>177</v>
      </c>
      <c r="D215" s="193">
        <v>263353000</v>
      </c>
      <c r="E215" s="193"/>
      <c r="F215" s="193">
        <v>263353000</v>
      </c>
      <c r="G215" s="193">
        <f t="shared" si="6"/>
        <v>263353000</v>
      </c>
      <c r="H215" s="195"/>
    </row>
    <row r="216" spans="1:14">
      <c r="B216" s="230"/>
      <c r="C216" s="231"/>
      <c r="D216" s="193"/>
      <c r="E216" s="193"/>
      <c r="F216" s="193"/>
      <c r="G216" s="195"/>
      <c r="H216" s="195"/>
    </row>
    <row r="217" spans="1:14" ht="31">
      <c r="B217" s="230"/>
      <c r="C217" s="258" t="s">
        <v>292</v>
      </c>
      <c r="D217" s="193"/>
      <c r="E217" s="193"/>
      <c r="F217" s="193"/>
      <c r="G217" s="195"/>
      <c r="H217" s="193">
        <v>4286038</v>
      </c>
    </row>
    <row r="218" spans="1:14">
      <c r="B218" s="261" t="s">
        <v>179</v>
      </c>
      <c r="C218" s="262"/>
      <c r="D218" s="262"/>
      <c r="E218" s="262"/>
      <c r="F218" s="262"/>
      <c r="G218" s="263"/>
      <c r="H218" s="254">
        <f>H217+H140</f>
        <v>9286038</v>
      </c>
      <c r="J218" s="197"/>
    </row>
    <row r="220" spans="1:14">
      <c r="E220" s="260"/>
      <c r="F220" s="260"/>
      <c r="G220" s="260" t="s">
        <v>294</v>
      </c>
      <c r="H220" s="260"/>
    </row>
    <row r="221" spans="1:14">
      <c r="E221" s="260"/>
      <c r="F221" s="260"/>
      <c r="G221" s="260" t="s">
        <v>200</v>
      </c>
      <c r="H221" s="260"/>
    </row>
    <row r="222" spans="1:14">
      <c r="E222" s="260"/>
      <c r="F222" s="260"/>
      <c r="G222" s="260" t="s">
        <v>201</v>
      </c>
      <c r="H222" s="260"/>
    </row>
    <row r="223" spans="1:14">
      <c r="E223" s="260"/>
      <c r="F223" s="260"/>
      <c r="G223" s="260"/>
      <c r="H223" s="260"/>
      <c r="J223" s="197"/>
    </row>
    <row r="224" spans="1:14" s="187" customFormat="1">
      <c r="A224" s="182"/>
      <c r="B224" s="259"/>
      <c r="E224" s="260"/>
      <c r="F224" s="260"/>
      <c r="G224" s="260"/>
      <c r="H224" s="260"/>
      <c r="I224" s="182"/>
      <c r="J224" s="182"/>
      <c r="K224" s="182"/>
      <c r="L224" s="182"/>
      <c r="M224" s="182"/>
      <c r="N224" s="182"/>
    </row>
    <row r="225" spans="1:14" s="187" customFormat="1">
      <c r="A225" s="182"/>
      <c r="B225" s="259"/>
      <c r="E225" s="260"/>
      <c r="F225" s="260"/>
      <c r="G225" s="260"/>
      <c r="H225" s="260"/>
      <c r="I225" s="182"/>
      <c r="J225" s="182"/>
      <c r="K225" s="182"/>
      <c r="L225" s="182"/>
      <c r="M225" s="182"/>
      <c r="N225" s="182"/>
    </row>
    <row r="226" spans="1:14" s="187" customFormat="1">
      <c r="A226" s="182"/>
      <c r="B226" s="259"/>
      <c r="E226" s="260"/>
      <c r="F226" s="260"/>
      <c r="G226" s="260" t="s">
        <v>202</v>
      </c>
      <c r="H226" s="260"/>
      <c r="I226" s="182"/>
      <c r="J226" s="182"/>
      <c r="K226" s="182"/>
      <c r="L226" s="182"/>
      <c r="M226" s="182"/>
      <c r="N226" s="182"/>
    </row>
  </sheetData>
  <mergeCells count="12">
    <mergeCell ref="E221:F221"/>
    <mergeCell ref="E222:F225"/>
    <mergeCell ref="E226:F226"/>
    <mergeCell ref="G220:H220"/>
    <mergeCell ref="G221:H221"/>
    <mergeCell ref="G222:H225"/>
    <mergeCell ref="G226:H226"/>
    <mergeCell ref="B1:H1"/>
    <mergeCell ref="B2:H2"/>
    <mergeCell ref="B3:H3"/>
    <mergeCell ref="E220:F220"/>
    <mergeCell ref="B218:G218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354B-348A-4725-9423-52F8E25BC776}">
  <sheetPr>
    <tabColor rgb="FF92D050"/>
  </sheetPr>
  <dimension ref="B1:Q213"/>
  <sheetViews>
    <sheetView topLeftCell="I36" zoomScale="70" zoomScaleNormal="70" zoomScaleSheetLayoutView="80" workbookViewId="0">
      <selection activeCell="K57" sqref="K57"/>
    </sheetView>
  </sheetViews>
  <sheetFormatPr defaultRowHeight="15.5"/>
  <cols>
    <col min="1" max="1" width="1.08984375" style="126" customWidth="1"/>
    <col min="2" max="2" width="4.90625" style="135" customWidth="1"/>
    <col min="3" max="3" width="55.90625" style="126" customWidth="1"/>
    <col min="4" max="4" width="32.453125" style="135" customWidth="1"/>
    <col min="5" max="5" width="25" style="126" customWidth="1"/>
    <col min="6" max="6" width="13.26953125" style="126" customWidth="1"/>
    <col min="7" max="7" width="26.54296875" style="126" customWidth="1"/>
    <col min="8" max="15" width="23.1796875" style="126" customWidth="1"/>
    <col min="16" max="16" width="26.54296875" style="126" customWidth="1"/>
    <col min="17" max="17" width="26.81640625" style="126" customWidth="1"/>
    <col min="18" max="32" width="23.1796875" style="126" customWidth="1"/>
    <col min="33" max="16384" width="8.7265625" style="126"/>
  </cols>
  <sheetData>
    <row r="1" spans="2:17" ht="24.5" customHeight="1">
      <c r="B1" s="4" t="s">
        <v>4</v>
      </c>
      <c r="C1" s="4" t="s">
        <v>5</v>
      </c>
      <c r="D1" s="4" t="s">
        <v>285</v>
      </c>
      <c r="E1" s="170" t="s">
        <v>282</v>
      </c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69" t="s">
        <v>283</v>
      </c>
    </row>
    <row r="2" spans="2:17" ht="19.5" customHeight="1">
      <c r="B2" s="9">
        <v>1</v>
      </c>
      <c r="C2" s="9">
        <v>2</v>
      </c>
      <c r="D2" s="9"/>
      <c r="E2" s="19">
        <v>1</v>
      </c>
      <c r="F2" s="19">
        <v>2</v>
      </c>
      <c r="G2" s="19">
        <v>3</v>
      </c>
      <c r="H2" s="19">
        <v>4</v>
      </c>
      <c r="I2" s="19">
        <v>5</v>
      </c>
      <c r="J2" s="19">
        <v>6</v>
      </c>
      <c r="K2" s="19">
        <v>7</v>
      </c>
      <c r="L2" s="19">
        <v>8</v>
      </c>
      <c r="M2" s="19">
        <v>9</v>
      </c>
      <c r="N2" s="19">
        <v>10</v>
      </c>
      <c r="O2" s="19">
        <v>11</v>
      </c>
      <c r="P2" s="19">
        <v>12</v>
      </c>
      <c r="Q2" s="169"/>
    </row>
    <row r="3" spans="2:17">
      <c r="B3" s="22" t="s">
        <v>66</v>
      </c>
      <c r="C3" s="10" t="s">
        <v>10</v>
      </c>
      <c r="D3" s="40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2:17" ht="16">
      <c r="B4" s="22">
        <v>1</v>
      </c>
      <c r="C4" s="24" t="s">
        <v>11</v>
      </c>
      <c r="D4" s="47">
        <f>SUM(D5:D13)</f>
        <v>316000000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2:17">
      <c r="B5" s="5" t="s">
        <v>12</v>
      </c>
      <c r="C5" s="6" t="s">
        <v>13</v>
      </c>
      <c r="D5" s="46" t="s">
        <v>180</v>
      </c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2:17">
      <c r="B6" s="5" t="s">
        <v>14</v>
      </c>
      <c r="C6" s="6" t="s">
        <v>15</v>
      </c>
      <c r="D6" s="40">
        <v>30000000</v>
      </c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2:17">
      <c r="B7" s="5" t="s">
        <v>16</v>
      </c>
      <c r="C7" s="6" t="s">
        <v>17</v>
      </c>
      <c r="D7" s="46" t="s">
        <v>180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2:17">
      <c r="B8" s="5" t="s">
        <v>18</v>
      </c>
      <c r="C8" s="6" t="s">
        <v>19</v>
      </c>
      <c r="D8" s="40">
        <v>19600000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</row>
    <row r="9" spans="2:17">
      <c r="B9" s="5" t="s">
        <v>20</v>
      </c>
      <c r="C9" s="6" t="s">
        <v>21</v>
      </c>
      <c r="D9" s="40">
        <v>266400000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</row>
    <row r="10" spans="2:17">
      <c r="B10" s="5" t="s">
        <v>22</v>
      </c>
      <c r="C10" s="6" t="s">
        <v>23</v>
      </c>
      <c r="D10" s="46" t="s">
        <v>180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</row>
    <row r="11" spans="2:17">
      <c r="B11" s="5" t="s">
        <v>24</v>
      </c>
      <c r="C11" s="6" t="s">
        <v>25</v>
      </c>
      <c r="D11" s="46" t="s">
        <v>180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</row>
    <row r="12" spans="2:17">
      <c r="B12" s="5" t="s">
        <v>26</v>
      </c>
      <c r="C12" s="6" t="s">
        <v>27</v>
      </c>
      <c r="D12" s="46" t="s">
        <v>180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</row>
    <row r="13" spans="2:17">
      <c r="B13" s="5" t="s">
        <v>28</v>
      </c>
      <c r="C13" s="6" t="s">
        <v>29</v>
      </c>
      <c r="D13" s="46" t="s">
        <v>180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</row>
    <row r="14" spans="2:17" ht="54" customHeight="1">
      <c r="B14" s="5"/>
      <c r="C14" s="6"/>
      <c r="D14" s="40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</row>
    <row r="15" spans="2:17" ht="32.5" customHeight="1">
      <c r="B15" s="22">
        <v>2</v>
      </c>
      <c r="C15" s="24" t="s">
        <v>30</v>
      </c>
      <c r="D15" s="47">
        <f>D16+D18+D19+D20+D22+D24+D21+D25</f>
        <v>1456877500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</row>
    <row r="16" spans="2:17">
      <c r="B16" s="5" t="s">
        <v>12</v>
      </c>
      <c r="C16" s="6" t="s">
        <v>31</v>
      </c>
      <c r="D16" s="40">
        <v>827612000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2:17" ht="31">
      <c r="B17" s="5" t="s">
        <v>14</v>
      </c>
      <c r="C17" s="88" t="s">
        <v>32</v>
      </c>
      <c r="D17" s="46" t="s">
        <v>180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</row>
    <row r="18" spans="2:17">
      <c r="B18" s="5"/>
      <c r="C18" s="6" t="s">
        <v>33</v>
      </c>
      <c r="D18" s="40">
        <v>20731800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2:17" ht="60" customHeight="1">
      <c r="B19" s="5"/>
      <c r="C19" s="6" t="s">
        <v>34</v>
      </c>
      <c r="D19" s="40">
        <v>9691600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2:17">
      <c r="B20" s="5"/>
      <c r="C20" s="6" t="s">
        <v>35</v>
      </c>
      <c r="D20" s="40">
        <v>4614000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2:17" ht="35.5" customHeight="1">
      <c r="B21" s="5"/>
      <c r="C21" s="104" t="s">
        <v>207</v>
      </c>
      <c r="D21" s="96">
        <v>7079100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</row>
    <row r="22" spans="2:17" ht="44" customHeight="1">
      <c r="B22" s="5" t="s">
        <v>16</v>
      </c>
      <c r="C22" s="6" t="s">
        <v>36</v>
      </c>
      <c r="D22" s="40">
        <v>582149000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2:17" ht="31">
      <c r="B23" s="98" t="s">
        <v>18</v>
      </c>
      <c r="C23" s="99" t="s">
        <v>203</v>
      </c>
      <c r="D23" s="89" t="s">
        <v>180</v>
      </c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</row>
    <row r="24" spans="2:17">
      <c r="B24" s="98"/>
      <c r="C24" s="100" t="s">
        <v>204</v>
      </c>
      <c r="D24" s="103">
        <v>5000000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</row>
    <row r="25" spans="2:17" ht="16" thickBot="1">
      <c r="B25" s="106"/>
      <c r="C25" s="107"/>
      <c r="D25" s="10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2:17" ht="16.5" thickTop="1" thickBot="1">
      <c r="B26" s="82"/>
      <c r="C26" s="83" t="s">
        <v>37</v>
      </c>
      <c r="D26" s="84">
        <f>D4+D15</f>
        <v>1772877500</v>
      </c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</row>
    <row r="27" spans="2:17" ht="16" thickTop="1">
      <c r="B27" s="13"/>
      <c r="C27" s="14"/>
      <c r="D27" s="42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</row>
    <row r="28" spans="2:17">
      <c r="B28" s="13"/>
      <c r="C28" s="3"/>
      <c r="D28" s="42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</row>
    <row r="29" spans="2:17">
      <c r="B29" s="22" t="s">
        <v>38</v>
      </c>
      <c r="C29" s="23" t="s">
        <v>39</v>
      </c>
      <c r="D29" s="40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</row>
    <row r="30" spans="2:17" ht="16">
      <c r="B30" s="56" t="s">
        <v>183</v>
      </c>
      <c r="C30" s="11" t="s">
        <v>40</v>
      </c>
      <c r="D30" s="43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</row>
    <row r="31" spans="2:17" ht="31">
      <c r="B31" s="22">
        <v>1</v>
      </c>
      <c r="C31" s="49" t="s">
        <v>41</v>
      </c>
      <c r="D31" s="50">
        <f>SUM(D32:D36)</f>
        <v>711488200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</row>
    <row r="32" spans="2:17" ht="31">
      <c r="B32" s="5" t="s">
        <v>12</v>
      </c>
      <c r="C32" s="88" t="s">
        <v>42</v>
      </c>
      <c r="D32" s="40">
        <v>308200000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>
        <f>D32-E32-F32-G32-H32-I32-J32-K32-L32-M32-N32-O32-P32</f>
        <v>308200000</v>
      </c>
    </row>
    <row r="33" spans="2:17" ht="31">
      <c r="B33" s="5" t="s">
        <v>14</v>
      </c>
      <c r="C33" s="88" t="s">
        <v>43</v>
      </c>
      <c r="D33" s="40">
        <v>67200000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>
        <f t="shared" ref="Q33:Q96" si="0">D33-E33-F33-G33-H33-I33-J33-K33-L33-M33-N33-O33-P33</f>
        <v>67200000</v>
      </c>
    </row>
    <row r="34" spans="2:17" ht="31">
      <c r="B34" s="5" t="s">
        <v>16</v>
      </c>
      <c r="C34" s="88" t="s">
        <v>44</v>
      </c>
      <c r="D34" s="40">
        <v>266400000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>
        <f t="shared" si="0"/>
        <v>266400000</v>
      </c>
    </row>
    <row r="35" spans="2:17" ht="31">
      <c r="B35" s="5" t="s">
        <v>18</v>
      </c>
      <c r="C35" s="88" t="s">
        <v>45</v>
      </c>
      <c r="D35" s="40">
        <v>19888200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>
        <f t="shared" si="0"/>
        <v>19888200</v>
      </c>
    </row>
    <row r="36" spans="2:17">
      <c r="B36" s="5" t="s">
        <v>20</v>
      </c>
      <c r="C36" s="6" t="s">
        <v>46</v>
      </c>
      <c r="D36" s="40">
        <v>49800000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>
        <f t="shared" si="0"/>
        <v>49800000</v>
      </c>
    </row>
    <row r="37" spans="2:17">
      <c r="B37" s="5"/>
      <c r="C37" s="6"/>
      <c r="D37" s="40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>
        <f t="shared" si="0"/>
        <v>0</v>
      </c>
    </row>
    <row r="38" spans="2:17">
      <c r="B38" s="22">
        <v>2</v>
      </c>
      <c r="C38" s="23" t="s">
        <v>47</v>
      </c>
      <c r="D38" s="47">
        <f>SUM(D39:D54)</f>
        <v>69380600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>
        <f t="shared" si="0"/>
        <v>69380600</v>
      </c>
    </row>
    <row r="39" spans="2:17">
      <c r="B39" s="5"/>
      <c r="C39" s="6" t="s">
        <v>48</v>
      </c>
      <c r="D39" s="46" t="s">
        <v>180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 t="e">
        <f t="shared" si="0"/>
        <v>#VALUE!</v>
      </c>
    </row>
    <row r="40" spans="2:17">
      <c r="B40" s="5" t="s">
        <v>12</v>
      </c>
      <c r="C40" s="6" t="s">
        <v>49</v>
      </c>
      <c r="D40" s="40">
        <v>14789800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>
        <f t="shared" si="0"/>
        <v>14789800</v>
      </c>
    </row>
    <row r="41" spans="2:17">
      <c r="B41" s="5" t="s">
        <v>14</v>
      </c>
      <c r="C41" s="6" t="s">
        <v>50</v>
      </c>
      <c r="D41" s="40">
        <v>4610000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>
        <f t="shared" si="0"/>
        <v>4610000</v>
      </c>
    </row>
    <row r="42" spans="2:17">
      <c r="B42" s="19" t="s">
        <v>16</v>
      </c>
      <c r="C42" s="20" t="s">
        <v>52</v>
      </c>
      <c r="D42" s="40">
        <v>7200000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>
        <f t="shared" si="0"/>
        <v>7200000</v>
      </c>
    </row>
    <row r="43" spans="2:17">
      <c r="B43" s="19" t="s">
        <v>18</v>
      </c>
      <c r="C43" s="20" t="s">
        <v>53</v>
      </c>
      <c r="D43" s="40">
        <v>320000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>
        <f t="shared" si="0"/>
        <v>320000</v>
      </c>
    </row>
    <row r="44" spans="2:17">
      <c r="B44" s="19" t="s">
        <v>20</v>
      </c>
      <c r="C44" s="20" t="s">
        <v>54</v>
      </c>
      <c r="D44" s="40">
        <v>854200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>
        <f t="shared" si="0"/>
        <v>854200</v>
      </c>
    </row>
    <row r="45" spans="2:17">
      <c r="B45" s="19" t="s">
        <v>22</v>
      </c>
      <c r="C45" s="20" t="s">
        <v>57</v>
      </c>
      <c r="D45" s="40">
        <v>5200000</v>
      </c>
      <c r="E45" s="138"/>
      <c r="F45" s="138"/>
      <c r="G45" s="138"/>
      <c r="H45" s="138"/>
      <c r="I45" s="138"/>
      <c r="J45" s="138"/>
      <c r="K45" s="138">
        <v>5200000</v>
      </c>
      <c r="L45" s="138"/>
      <c r="M45" s="138"/>
      <c r="N45" s="138"/>
      <c r="O45" s="138"/>
      <c r="P45" s="138"/>
      <c r="Q45" s="138">
        <f t="shared" si="0"/>
        <v>0</v>
      </c>
    </row>
    <row r="46" spans="2:17">
      <c r="B46" s="19" t="s">
        <v>24</v>
      </c>
      <c r="C46" s="20" t="s">
        <v>58</v>
      </c>
      <c r="D46" s="40">
        <v>400000</v>
      </c>
      <c r="E46" s="138"/>
      <c r="F46" s="138"/>
      <c r="G46" s="138"/>
      <c r="H46" s="138"/>
      <c r="I46" s="138">
        <v>400000</v>
      </c>
      <c r="J46" s="138"/>
      <c r="K46" s="138"/>
      <c r="L46" s="138"/>
      <c r="M46" s="138"/>
      <c r="N46" s="138"/>
      <c r="O46" s="138"/>
      <c r="P46" s="138"/>
      <c r="Q46" s="138">
        <f t="shared" si="0"/>
        <v>0</v>
      </c>
    </row>
    <row r="47" spans="2:17">
      <c r="B47" s="19" t="s">
        <v>26</v>
      </c>
      <c r="C47" s="20" t="s">
        <v>59</v>
      </c>
      <c r="D47" s="40">
        <v>4486600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>
        <f t="shared" si="0"/>
        <v>4486600</v>
      </c>
    </row>
    <row r="48" spans="2:17">
      <c r="B48" s="19" t="s">
        <v>28</v>
      </c>
      <c r="C48" s="20" t="s">
        <v>60</v>
      </c>
      <c r="D48" s="40">
        <v>9000000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>
        <v>9000000</v>
      </c>
      <c r="Q48" s="138">
        <f t="shared" si="0"/>
        <v>0</v>
      </c>
    </row>
    <row r="49" spans="2:17">
      <c r="B49" s="19" t="s">
        <v>55</v>
      </c>
      <c r="C49" s="20" t="s">
        <v>61</v>
      </c>
      <c r="D49" s="51">
        <v>700000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>
        <f t="shared" si="0"/>
        <v>700000</v>
      </c>
    </row>
    <row r="50" spans="2:17">
      <c r="B50" s="19" t="s">
        <v>56</v>
      </c>
      <c r="C50" s="20" t="s">
        <v>62</v>
      </c>
      <c r="D50" s="46" t="s">
        <v>180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 t="e">
        <f t="shared" si="0"/>
        <v>#VALUE!</v>
      </c>
    </row>
    <row r="51" spans="2:17">
      <c r="B51" s="5"/>
      <c r="C51" s="20" t="s">
        <v>63</v>
      </c>
      <c r="D51" s="42">
        <v>3600000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>
        <f t="shared" si="0"/>
        <v>3600000</v>
      </c>
    </row>
    <row r="52" spans="2:17">
      <c r="B52" s="5"/>
      <c r="C52" s="20" t="s">
        <v>64</v>
      </c>
      <c r="D52" s="40">
        <v>2760000</v>
      </c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>
        <f t="shared" si="0"/>
        <v>2760000</v>
      </c>
    </row>
    <row r="53" spans="2:17">
      <c r="B53" s="5"/>
      <c r="C53" s="20" t="s">
        <v>65</v>
      </c>
      <c r="D53" s="40">
        <v>12000000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>
        <f t="shared" si="0"/>
        <v>12000000</v>
      </c>
    </row>
    <row r="54" spans="2:17">
      <c r="B54" s="19" t="s">
        <v>66</v>
      </c>
      <c r="C54" s="20" t="s">
        <v>67</v>
      </c>
      <c r="D54" s="40">
        <v>3460000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>
        <f t="shared" si="0"/>
        <v>3460000</v>
      </c>
    </row>
    <row r="55" spans="2:17">
      <c r="B55" s="5"/>
      <c r="C55" s="6"/>
      <c r="D55" s="40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>
        <f t="shared" si="0"/>
        <v>0</v>
      </c>
    </row>
    <row r="56" spans="2:17">
      <c r="B56" s="22">
        <v>3</v>
      </c>
      <c r="C56" s="23" t="s">
        <v>68</v>
      </c>
      <c r="D56" s="47">
        <f>SUM(D58:D61)</f>
        <v>10396000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>
        <f t="shared" si="0"/>
        <v>10396000</v>
      </c>
    </row>
    <row r="57" spans="2:17">
      <c r="B57" s="5"/>
      <c r="C57" s="20" t="s">
        <v>69</v>
      </c>
      <c r="D57" s="46" t="s">
        <v>180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 t="e">
        <f t="shared" si="0"/>
        <v>#VALUE!</v>
      </c>
    </row>
    <row r="58" spans="2:17">
      <c r="B58" s="19" t="s">
        <v>12</v>
      </c>
      <c r="C58" s="20" t="s">
        <v>70</v>
      </c>
      <c r="D58" s="40">
        <v>2066000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>
        <f t="shared" si="0"/>
        <v>2066000</v>
      </c>
    </row>
    <row r="59" spans="2:17">
      <c r="B59" s="19" t="s">
        <v>14</v>
      </c>
      <c r="C59" s="20" t="s">
        <v>72</v>
      </c>
      <c r="D59" s="40">
        <v>3150000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>
        <f t="shared" si="0"/>
        <v>3150000</v>
      </c>
    </row>
    <row r="60" spans="2:17">
      <c r="B60" s="19" t="s">
        <v>16</v>
      </c>
      <c r="C60" s="20" t="s">
        <v>73</v>
      </c>
      <c r="D60" s="40">
        <v>4380000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>
        <f t="shared" si="0"/>
        <v>4380000</v>
      </c>
    </row>
    <row r="61" spans="2:17">
      <c r="B61" s="19" t="s">
        <v>18</v>
      </c>
      <c r="C61" s="20" t="s">
        <v>74</v>
      </c>
      <c r="D61" s="40">
        <v>800000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>
        <f t="shared" si="0"/>
        <v>800000</v>
      </c>
    </row>
    <row r="62" spans="2:17">
      <c r="B62" s="5"/>
      <c r="C62" s="6"/>
      <c r="D62" s="40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>
        <f t="shared" si="0"/>
        <v>0</v>
      </c>
    </row>
    <row r="63" spans="2:17">
      <c r="B63" s="22">
        <v>4</v>
      </c>
      <c r="C63" s="23" t="s">
        <v>75</v>
      </c>
      <c r="D63" s="47">
        <f>SUM(D64:D65)</f>
        <v>17000000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>
        <f t="shared" si="0"/>
        <v>17000000</v>
      </c>
    </row>
    <row r="64" spans="2:17">
      <c r="B64" s="5"/>
      <c r="C64" s="20" t="s">
        <v>48</v>
      </c>
      <c r="D64" s="46" t="s">
        <v>180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 t="e">
        <f t="shared" si="0"/>
        <v>#VALUE!</v>
      </c>
    </row>
    <row r="65" spans="2:17">
      <c r="B65" s="19" t="s">
        <v>12</v>
      </c>
      <c r="C65" s="20" t="s">
        <v>76</v>
      </c>
      <c r="D65" s="40">
        <v>17000000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>
        <f t="shared" si="0"/>
        <v>17000000</v>
      </c>
    </row>
    <row r="66" spans="2:17">
      <c r="B66" s="5"/>
      <c r="C66" s="6"/>
      <c r="D66" s="40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>
        <f t="shared" si="0"/>
        <v>0</v>
      </c>
    </row>
    <row r="67" spans="2:17" ht="31">
      <c r="B67" s="22">
        <v>5</v>
      </c>
      <c r="C67" s="54" t="s">
        <v>181</v>
      </c>
      <c r="D67" s="47">
        <f>SUM(D70:D74)</f>
        <v>17660000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>
        <f t="shared" si="0"/>
        <v>17660000</v>
      </c>
    </row>
    <row r="68" spans="2:17">
      <c r="B68" s="5"/>
      <c r="C68" s="20" t="s">
        <v>77</v>
      </c>
      <c r="D68" s="46" t="s">
        <v>180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 t="e">
        <f t="shared" si="0"/>
        <v>#VALUE!</v>
      </c>
    </row>
    <row r="69" spans="2:17">
      <c r="B69" s="5"/>
      <c r="C69" s="20" t="s">
        <v>48</v>
      </c>
      <c r="D69" s="46" t="s">
        <v>180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 t="e">
        <f t="shared" si="0"/>
        <v>#VALUE!</v>
      </c>
    </row>
    <row r="70" spans="2:17">
      <c r="B70" s="19" t="s">
        <v>12</v>
      </c>
      <c r="C70" s="20" t="s">
        <v>78</v>
      </c>
      <c r="D70" s="40">
        <v>2500000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>
        <f t="shared" si="0"/>
        <v>2500000</v>
      </c>
    </row>
    <row r="71" spans="2:17">
      <c r="B71" s="19" t="s">
        <v>14</v>
      </c>
      <c r="C71" s="20" t="s">
        <v>79</v>
      </c>
      <c r="D71" s="40">
        <v>9360000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>
        <f t="shared" si="0"/>
        <v>9360000</v>
      </c>
    </row>
    <row r="72" spans="2:17">
      <c r="B72" s="19" t="s">
        <v>16</v>
      </c>
      <c r="C72" s="20" t="s">
        <v>80</v>
      </c>
      <c r="D72" s="40">
        <v>400000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>
        <f t="shared" si="0"/>
        <v>400000</v>
      </c>
    </row>
    <row r="73" spans="2:17">
      <c r="B73" s="19" t="s">
        <v>18</v>
      </c>
      <c r="C73" s="20" t="s">
        <v>81</v>
      </c>
      <c r="D73" s="40">
        <v>400000</v>
      </c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>
        <f t="shared" si="0"/>
        <v>400000</v>
      </c>
    </row>
    <row r="74" spans="2:17">
      <c r="B74" s="19" t="s">
        <v>20</v>
      </c>
      <c r="C74" s="20" t="s">
        <v>82</v>
      </c>
      <c r="D74" s="40">
        <v>5000000</v>
      </c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>
        <f t="shared" si="0"/>
        <v>5000000</v>
      </c>
    </row>
    <row r="75" spans="2:17">
      <c r="B75" s="19"/>
      <c r="C75" s="6"/>
      <c r="D75" s="40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>
        <f t="shared" si="0"/>
        <v>0</v>
      </c>
    </row>
    <row r="76" spans="2:17">
      <c r="B76" s="22">
        <v>6</v>
      </c>
      <c r="C76" s="23" t="s">
        <v>83</v>
      </c>
      <c r="D76" s="47">
        <f>SUM(D78:D84)</f>
        <v>14300000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>
        <f t="shared" si="0"/>
        <v>14300000</v>
      </c>
    </row>
    <row r="77" spans="2:17">
      <c r="B77" s="5"/>
      <c r="C77" s="20" t="s">
        <v>48</v>
      </c>
      <c r="D77" s="46" t="s">
        <v>180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 t="e">
        <f t="shared" si="0"/>
        <v>#VALUE!</v>
      </c>
    </row>
    <row r="78" spans="2:17">
      <c r="B78" s="19" t="s">
        <v>12</v>
      </c>
      <c r="C78" s="20" t="s">
        <v>84</v>
      </c>
      <c r="D78" s="40" t="str">
        <f>B78</f>
        <v>a</v>
      </c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 t="e">
        <f t="shared" si="0"/>
        <v>#VALUE!</v>
      </c>
    </row>
    <row r="79" spans="2:17">
      <c r="B79" s="19" t="s">
        <v>14</v>
      </c>
      <c r="C79" s="20" t="s">
        <v>85</v>
      </c>
      <c r="D79" s="46" t="s">
        <v>180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 t="e">
        <f t="shared" si="0"/>
        <v>#VALUE!</v>
      </c>
    </row>
    <row r="80" spans="2:17">
      <c r="B80" s="19" t="s">
        <v>16</v>
      </c>
      <c r="C80" s="20" t="s">
        <v>86</v>
      </c>
      <c r="D80" s="46" t="s">
        <v>180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 t="e">
        <f t="shared" si="0"/>
        <v>#VALUE!</v>
      </c>
    </row>
    <row r="81" spans="2:17">
      <c r="B81" s="19" t="s">
        <v>18</v>
      </c>
      <c r="C81" s="20" t="s">
        <v>87</v>
      </c>
      <c r="D81" s="40">
        <v>3300000</v>
      </c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>
        <f t="shared" si="0"/>
        <v>3300000</v>
      </c>
    </row>
    <row r="82" spans="2:17">
      <c r="B82" s="19" t="s">
        <v>20</v>
      </c>
      <c r="C82" s="20" t="s">
        <v>70</v>
      </c>
      <c r="D82" s="40">
        <v>3000000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>
        <f t="shared" si="0"/>
        <v>3000000</v>
      </c>
    </row>
    <row r="83" spans="2:17">
      <c r="B83" s="55" t="s">
        <v>22</v>
      </c>
      <c r="C83" s="20" t="s">
        <v>88</v>
      </c>
      <c r="D83" s="40">
        <v>3500000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>
        <f t="shared" si="0"/>
        <v>3500000</v>
      </c>
    </row>
    <row r="84" spans="2:17">
      <c r="B84" s="55" t="s">
        <v>24</v>
      </c>
      <c r="C84" s="20" t="s">
        <v>89</v>
      </c>
      <c r="D84" s="40">
        <v>4500000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>
        <f t="shared" si="0"/>
        <v>4500000</v>
      </c>
    </row>
    <row r="85" spans="2:17">
      <c r="B85" s="55"/>
      <c r="C85" s="20"/>
      <c r="D85" s="40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>
        <f t="shared" si="0"/>
        <v>0</v>
      </c>
    </row>
    <row r="86" spans="2:17">
      <c r="B86" s="5"/>
      <c r="C86" s="6"/>
      <c r="D86" s="40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>
        <f t="shared" si="0"/>
        <v>0</v>
      </c>
    </row>
    <row r="87" spans="2:17">
      <c r="B87" s="22">
        <v>8</v>
      </c>
      <c r="C87" s="23" t="s">
        <v>90</v>
      </c>
      <c r="D87" s="47">
        <f t="shared" ref="D87" si="1">SUM(D89)</f>
        <v>800000</v>
      </c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>
        <f t="shared" si="0"/>
        <v>800000</v>
      </c>
    </row>
    <row r="88" spans="2:17">
      <c r="B88" s="5"/>
      <c r="C88" s="20" t="s">
        <v>48</v>
      </c>
      <c r="D88" s="46" t="s">
        <v>180</v>
      </c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 t="e">
        <f t="shared" si="0"/>
        <v>#VALUE!</v>
      </c>
    </row>
    <row r="89" spans="2:17">
      <c r="B89" s="19" t="s">
        <v>12</v>
      </c>
      <c r="C89" s="20" t="s">
        <v>91</v>
      </c>
      <c r="D89" s="40">
        <v>800000</v>
      </c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>
        <f t="shared" si="0"/>
        <v>800000</v>
      </c>
    </row>
    <row r="90" spans="2:17">
      <c r="B90" s="5"/>
      <c r="C90" s="6"/>
      <c r="D90" s="40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>
        <f t="shared" si="0"/>
        <v>0</v>
      </c>
    </row>
    <row r="91" spans="2:17" ht="31">
      <c r="B91" s="22">
        <v>9</v>
      </c>
      <c r="C91" s="54" t="s">
        <v>182</v>
      </c>
      <c r="D91" s="47">
        <f>SUM(D93:D102)</f>
        <v>34117000</v>
      </c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>
        <f t="shared" si="0"/>
        <v>34117000</v>
      </c>
    </row>
    <row r="92" spans="2:17">
      <c r="B92" s="5"/>
      <c r="C92" s="20" t="s">
        <v>48</v>
      </c>
      <c r="D92" s="46" t="s">
        <v>180</v>
      </c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 t="e">
        <f t="shared" si="0"/>
        <v>#VALUE!</v>
      </c>
    </row>
    <row r="93" spans="2:17">
      <c r="B93" s="5" t="s">
        <v>12</v>
      </c>
      <c r="C93" s="20" t="s">
        <v>92</v>
      </c>
      <c r="D93" s="40">
        <v>600000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40">
        <v>600000</v>
      </c>
      <c r="Q93" s="138">
        <f t="shared" si="0"/>
        <v>0</v>
      </c>
    </row>
    <row r="94" spans="2:17">
      <c r="B94" s="5" t="s">
        <v>14</v>
      </c>
      <c r="C94" s="20" t="s">
        <v>93</v>
      </c>
      <c r="D94" s="40">
        <v>2400000</v>
      </c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40">
        <v>2400000</v>
      </c>
      <c r="Q94" s="138">
        <f t="shared" si="0"/>
        <v>0</v>
      </c>
    </row>
    <row r="95" spans="2:17">
      <c r="B95" s="19" t="s">
        <v>16</v>
      </c>
      <c r="C95" s="20" t="s">
        <v>94</v>
      </c>
      <c r="D95" s="40">
        <v>3600000</v>
      </c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40">
        <v>3600000</v>
      </c>
      <c r="Q95" s="138">
        <f t="shared" si="0"/>
        <v>0</v>
      </c>
    </row>
    <row r="96" spans="2:17">
      <c r="B96" s="19" t="s">
        <v>18</v>
      </c>
      <c r="C96" s="21" t="s">
        <v>95</v>
      </c>
      <c r="D96" s="40">
        <v>6720000</v>
      </c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40">
        <v>6720000</v>
      </c>
      <c r="Q96" s="138">
        <f t="shared" si="0"/>
        <v>0</v>
      </c>
    </row>
    <row r="97" spans="2:17">
      <c r="B97" s="19" t="s">
        <v>20</v>
      </c>
      <c r="C97" s="20" t="s">
        <v>96</v>
      </c>
      <c r="D97" s="40">
        <v>7200000</v>
      </c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>
        <f t="shared" ref="Q97:Q130" si="2">D97-E97-F97-G97-H97-I97-J97-K97-L97-M97-N97-O97-P97</f>
        <v>7200000</v>
      </c>
    </row>
    <row r="98" spans="2:17">
      <c r="B98" s="19" t="s">
        <v>22</v>
      </c>
      <c r="C98" s="20" t="s">
        <v>97</v>
      </c>
      <c r="D98" s="40">
        <v>2000000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>
        <f t="shared" si="2"/>
        <v>2000000</v>
      </c>
    </row>
    <row r="99" spans="2:17">
      <c r="B99" s="19" t="s">
        <v>24</v>
      </c>
      <c r="C99" s="20" t="s">
        <v>98</v>
      </c>
      <c r="D99" s="40">
        <v>4497000</v>
      </c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>
        <f t="shared" si="2"/>
        <v>4497000</v>
      </c>
    </row>
    <row r="100" spans="2:17">
      <c r="B100" s="19" t="s">
        <v>26</v>
      </c>
      <c r="C100" s="20" t="s">
        <v>99</v>
      </c>
      <c r="D100" s="40">
        <v>500000</v>
      </c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40">
        <v>500000</v>
      </c>
      <c r="Q100" s="138">
        <f t="shared" si="2"/>
        <v>0</v>
      </c>
    </row>
    <row r="101" spans="2:17">
      <c r="B101" s="19" t="s">
        <v>28</v>
      </c>
      <c r="C101" s="20" t="s">
        <v>100</v>
      </c>
      <c r="D101" s="40">
        <v>600000</v>
      </c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40">
        <v>600000</v>
      </c>
      <c r="Q101" s="138">
        <f t="shared" si="2"/>
        <v>0</v>
      </c>
    </row>
    <row r="102" spans="2:17">
      <c r="B102" s="19" t="s">
        <v>55</v>
      </c>
      <c r="C102" s="20" t="s">
        <v>101</v>
      </c>
      <c r="D102" s="40">
        <v>6000000</v>
      </c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40">
        <v>6000000</v>
      </c>
      <c r="Q102" s="138">
        <f t="shared" si="2"/>
        <v>0</v>
      </c>
    </row>
    <row r="103" spans="2:17">
      <c r="B103" s="5"/>
      <c r="C103" s="6"/>
      <c r="D103" s="40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>
        <f t="shared" si="2"/>
        <v>0</v>
      </c>
    </row>
    <row r="104" spans="2:17" ht="31">
      <c r="B104" s="22">
        <v>10</v>
      </c>
      <c r="C104" s="54" t="s">
        <v>102</v>
      </c>
      <c r="D104" s="47">
        <f>SUM(D106:D108)</f>
        <v>23018000</v>
      </c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>
        <f t="shared" si="2"/>
        <v>23018000</v>
      </c>
    </row>
    <row r="105" spans="2:17">
      <c r="B105" s="5"/>
      <c r="C105" s="20" t="s">
        <v>48</v>
      </c>
      <c r="D105" s="46" t="s">
        <v>180</v>
      </c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 t="e">
        <f t="shared" si="2"/>
        <v>#VALUE!</v>
      </c>
    </row>
    <row r="106" spans="2:17">
      <c r="B106" s="19" t="s">
        <v>12</v>
      </c>
      <c r="C106" s="20" t="s">
        <v>103</v>
      </c>
      <c r="D106" s="40">
        <v>15558000</v>
      </c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>
        <f t="shared" si="2"/>
        <v>15558000</v>
      </c>
    </row>
    <row r="107" spans="2:17" ht="46.5">
      <c r="B107" s="19" t="s">
        <v>14</v>
      </c>
      <c r="C107" s="21" t="s">
        <v>104</v>
      </c>
      <c r="D107" s="40">
        <v>4000000</v>
      </c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>
        <f t="shared" si="2"/>
        <v>4000000</v>
      </c>
    </row>
    <row r="108" spans="2:17">
      <c r="B108" s="19" t="s">
        <v>16</v>
      </c>
      <c r="C108" s="20" t="s">
        <v>105</v>
      </c>
      <c r="D108" s="40">
        <v>3460000</v>
      </c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>
        <f t="shared" si="2"/>
        <v>3460000</v>
      </c>
    </row>
    <row r="109" spans="2:17">
      <c r="B109" s="5"/>
      <c r="C109" s="6"/>
      <c r="D109" s="40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>
        <f t="shared" si="2"/>
        <v>0</v>
      </c>
    </row>
    <row r="110" spans="2:17">
      <c r="B110" s="22">
        <v>11</v>
      </c>
      <c r="C110" s="23" t="s">
        <v>106</v>
      </c>
      <c r="D110" s="47">
        <v>2500000</v>
      </c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>
        <f t="shared" si="2"/>
        <v>2500000</v>
      </c>
    </row>
    <row r="111" spans="2:17">
      <c r="B111" s="5"/>
      <c r="C111" s="6"/>
      <c r="D111" s="40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>
        <f t="shared" si="2"/>
        <v>0</v>
      </c>
    </row>
    <row r="112" spans="2:17" ht="16">
      <c r="B112" s="56" t="s">
        <v>184</v>
      </c>
      <c r="C112" s="31" t="s">
        <v>107</v>
      </c>
      <c r="D112" s="43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>
        <f t="shared" si="2"/>
        <v>0</v>
      </c>
    </row>
    <row r="113" spans="2:17">
      <c r="B113" s="22">
        <v>1</v>
      </c>
      <c r="C113" s="23" t="s">
        <v>108</v>
      </c>
      <c r="D113" s="47">
        <f>SUM(D115:D117)</f>
        <v>18500000</v>
      </c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>
        <f t="shared" si="2"/>
        <v>18500000</v>
      </c>
    </row>
    <row r="114" spans="2:17">
      <c r="B114" s="5"/>
      <c r="C114" s="20" t="s">
        <v>48</v>
      </c>
      <c r="D114" s="46" t="s">
        <v>180</v>
      </c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 t="e">
        <f t="shared" si="2"/>
        <v>#VALUE!</v>
      </c>
    </row>
    <row r="115" spans="2:17">
      <c r="B115" s="19" t="s">
        <v>12</v>
      </c>
      <c r="C115" s="20" t="s">
        <v>109</v>
      </c>
      <c r="D115" s="40">
        <v>2000000</v>
      </c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40">
        <v>2000000</v>
      </c>
      <c r="Q115" s="138">
        <f t="shared" si="2"/>
        <v>0</v>
      </c>
    </row>
    <row r="116" spans="2:17">
      <c r="B116" s="19" t="s">
        <v>14</v>
      </c>
      <c r="C116" s="18" t="s">
        <v>110</v>
      </c>
      <c r="D116" s="40">
        <v>6500000</v>
      </c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40">
        <v>6500000</v>
      </c>
      <c r="Q116" s="138">
        <f t="shared" si="2"/>
        <v>0</v>
      </c>
    </row>
    <row r="117" spans="2:17">
      <c r="B117" s="19" t="s">
        <v>16</v>
      </c>
      <c r="C117" s="20" t="s">
        <v>111</v>
      </c>
      <c r="D117" s="40">
        <v>10000000</v>
      </c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>
        <f t="shared" si="2"/>
        <v>10000000</v>
      </c>
    </row>
    <row r="118" spans="2:17">
      <c r="B118" s="5"/>
      <c r="C118" s="6"/>
      <c r="D118" s="40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>
        <f t="shared" si="2"/>
        <v>0</v>
      </c>
    </row>
    <row r="119" spans="2:17">
      <c r="B119" s="22">
        <v>2</v>
      </c>
      <c r="C119" s="23" t="s">
        <v>112</v>
      </c>
      <c r="D119" s="47">
        <f>SUM(D122:D130)</f>
        <v>46030000</v>
      </c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>
        <f t="shared" si="2"/>
        <v>46030000</v>
      </c>
    </row>
    <row r="120" spans="2:17">
      <c r="B120" s="22" t="s">
        <v>71</v>
      </c>
      <c r="C120" s="23" t="s">
        <v>113</v>
      </c>
      <c r="D120" s="40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>
        <f t="shared" si="2"/>
        <v>0</v>
      </c>
    </row>
    <row r="121" spans="2:17">
      <c r="B121" s="5"/>
      <c r="C121" s="20" t="s">
        <v>48</v>
      </c>
      <c r="D121" s="46" t="s">
        <v>180</v>
      </c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 t="e">
        <f t="shared" si="2"/>
        <v>#VALUE!</v>
      </c>
    </row>
    <row r="122" spans="2:17">
      <c r="B122" s="5" t="s">
        <v>12</v>
      </c>
      <c r="C122" s="20" t="s">
        <v>114</v>
      </c>
      <c r="D122" s="40">
        <v>11520000</v>
      </c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>
        <f t="shared" si="2"/>
        <v>11520000</v>
      </c>
    </row>
    <row r="123" spans="2:17">
      <c r="B123" s="5" t="s">
        <v>14</v>
      </c>
      <c r="C123" s="20" t="s">
        <v>115</v>
      </c>
      <c r="D123" s="40">
        <v>3600000</v>
      </c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>
        <f t="shared" si="2"/>
        <v>3600000</v>
      </c>
    </row>
    <row r="124" spans="2:17">
      <c r="B124" s="19" t="s">
        <v>16</v>
      </c>
      <c r="C124" s="20" t="s">
        <v>116</v>
      </c>
      <c r="D124" s="40">
        <v>3500000</v>
      </c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>
        <f t="shared" si="2"/>
        <v>3500000</v>
      </c>
    </row>
    <row r="125" spans="2:17">
      <c r="B125" s="19" t="s">
        <v>18</v>
      </c>
      <c r="C125" s="20" t="s">
        <v>117</v>
      </c>
      <c r="D125" s="40">
        <v>2000000</v>
      </c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>
        <f t="shared" si="2"/>
        <v>2000000</v>
      </c>
    </row>
    <row r="126" spans="2:17">
      <c r="B126" s="19" t="s">
        <v>20</v>
      </c>
      <c r="C126" s="20" t="s">
        <v>118</v>
      </c>
      <c r="D126" s="40">
        <v>4800000</v>
      </c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>
        <f t="shared" si="2"/>
        <v>4800000</v>
      </c>
    </row>
    <row r="127" spans="2:17">
      <c r="B127" s="19" t="s">
        <v>22</v>
      </c>
      <c r="C127" s="20" t="s">
        <v>119</v>
      </c>
      <c r="D127" s="40">
        <v>2100000</v>
      </c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>
        <f t="shared" si="2"/>
        <v>2100000</v>
      </c>
    </row>
    <row r="128" spans="2:17">
      <c r="B128" s="19" t="s">
        <v>24</v>
      </c>
      <c r="C128" s="20" t="s">
        <v>120</v>
      </c>
      <c r="D128" s="40">
        <v>3360000</v>
      </c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>
        <f t="shared" si="2"/>
        <v>3360000</v>
      </c>
    </row>
    <row r="129" spans="2:17">
      <c r="B129" s="19" t="s">
        <v>26</v>
      </c>
      <c r="C129" s="20" t="s">
        <v>121</v>
      </c>
      <c r="D129" s="40">
        <v>10500000</v>
      </c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>
        <f t="shared" si="2"/>
        <v>10500000</v>
      </c>
    </row>
    <row r="130" spans="2:17">
      <c r="B130" s="19" t="s">
        <v>28</v>
      </c>
      <c r="C130" s="20" t="s">
        <v>122</v>
      </c>
      <c r="D130" s="40">
        <v>4650000</v>
      </c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>
        <f t="shared" si="2"/>
        <v>4650000</v>
      </c>
    </row>
    <row r="131" spans="2:17">
      <c r="B131" s="5"/>
      <c r="C131" s="6"/>
      <c r="D131" s="40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>
        <f>D131-E131-F131-G131-H131-I131-J131-K131-L131-M131-N131-O131-P131</f>
        <v>0</v>
      </c>
    </row>
    <row r="132" spans="2:17">
      <c r="B132" s="22" t="s">
        <v>162</v>
      </c>
      <c r="C132" s="23" t="s">
        <v>124</v>
      </c>
      <c r="D132" s="47">
        <f>SUM(D134:D143)</f>
        <v>85260000</v>
      </c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>
        <f t="shared" ref="Q132:Q195" si="3">D132-E132-F132-G132-H132-I132-J132-K132-L132-M132-N132-O132-P132</f>
        <v>85260000</v>
      </c>
    </row>
    <row r="133" spans="2:17">
      <c r="B133" s="5"/>
      <c r="C133" s="20" t="s">
        <v>48</v>
      </c>
      <c r="D133" s="46" t="s">
        <v>180</v>
      </c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 t="e">
        <f t="shared" si="3"/>
        <v>#VALUE!</v>
      </c>
    </row>
    <row r="134" spans="2:17">
      <c r="B134" s="19" t="s">
        <v>12</v>
      </c>
      <c r="C134" s="20" t="s">
        <v>125</v>
      </c>
      <c r="D134" s="40">
        <v>2100000</v>
      </c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40"/>
      <c r="Q134" s="138">
        <f t="shared" si="3"/>
        <v>2100000</v>
      </c>
    </row>
    <row r="135" spans="2:17">
      <c r="B135" s="19" t="s">
        <v>14</v>
      </c>
      <c r="C135" s="20" t="s">
        <v>126</v>
      </c>
      <c r="D135" s="40">
        <v>5000000</v>
      </c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40">
        <v>5000000</v>
      </c>
      <c r="Q135" s="138">
        <f t="shared" si="3"/>
        <v>0</v>
      </c>
    </row>
    <row r="136" spans="2:17">
      <c r="B136" s="93" t="s">
        <v>16</v>
      </c>
      <c r="C136" s="94" t="s">
        <v>205</v>
      </c>
      <c r="D136" s="96">
        <v>5000000</v>
      </c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>
        <f t="shared" si="3"/>
        <v>5000000</v>
      </c>
    </row>
    <row r="137" spans="2:17">
      <c r="B137" s="19" t="s">
        <v>18</v>
      </c>
      <c r="C137" s="20" t="s">
        <v>127</v>
      </c>
      <c r="D137" s="40">
        <v>3000000</v>
      </c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40">
        <v>3000000</v>
      </c>
      <c r="Q137" s="138">
        <f t="shared" si="3"/>
        <v>0</v>
      </c>
    </row>
    <row r="138" spans="2:17">
      <c r="B138" s="19" t="s">
        <v>20</v>
      </c>
      <c r="C138" s="20" t="s">
        <v>128</v>
      </c>
      <c r="D138" s="40">
        <v>600000</v>
      </c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>
        <f t="shared" si="3"/>
        <v>600000</v>
      </c>
    </row>
    <row r="139" spans="2:17">
      <c r="B139" s="19" t="s">
        <v>22</v>
      </c>
      <c r="C139" s="20" t="s">
        <v>129</v>
      </c>
      <c r="D139" s="40">
        <v>13300000</v>
      </c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40">
        <v>13300000</v>
      </c>
      <c r="Q139" s="138">
        <f t="shared" si="3"/>
        <v>0</v>
      </c>
    </row>
    <row r="140" spans="2:17">
      <c r="B140" s="19" t="s">
        <v>24</v>
      </c>
      <c r="C140" s="20" t="s">
        <v>130</v>
      </c>
      <c r="D140" s="40">
        <v>48620000</v>
      </c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40">
        <v>48620000</v>
      </c>
      <c r="Q140" s="138">
        <f t="shared" si="3"/>
        <v>0</v>
      </c>
    </row>
    <row r="141" spans="2:17">
      <c r="B141" s="26" t="s">
        <v>26</v>
      </c>
      <c r="C141" s="27" t="s">
        <v>131</v>
      </c>
      <c r="D141" s="40">
        <v>1440000</v>
      </c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40">
        <v>1440000</v>
      </c>
      <c r="Q141" s="138">
        <f t="shared" si="3"/>
        <v>0</v>
      </c>
    </row>
    <row r="142" spans="2:17">
      <c r="B142" s="26" t="s">
        <v>28</v>
      </c>
      <c r="C142" s="27" t="s">
        <v>132</v>
      </c>
      <c r="D142" s="40">
        <v>4500000</v>
      </c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40">
        <v>4500000</v>
      </c>
      <c r="Q142" s="138">
        <f t="shared" si="3"/>
        <v>0</v>
      </c>
    </row>
    <row r="143" spans="2:17">
      <c r="B143" s="26" t="s">
        <v>55</v>
      </c>
      <c r="C143" s="27" t="s">
        <v>133</v>
      </c>
      <c r="D143" s="40">
        <v>1700000</v>
      </c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40">
        <v>1700000</v>
      </c>
      <c r="Q143" s="138">
        <f t="shared" si="3"/>
        <v>0</v>
      </c>
    </row>
    <row r="144" spans="2:17">
      <c r="B144" s="26"/>
      <c r="C144" s="27"/>
      <c r="D144" s="40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>
        <f t="shared" si="3"/>
        <v>0</v>
      </c>
    </row>
    <row r="145" spans="2:17" ht="31">
      <c r="B145" s="29" t="s">
        <v>51</v>
      </c>
      <c r="C145" s="30" t="s">
        <v>134</v>
      </c>
      <c r="D145" s="47">
        <f>SUM(D146:D147)</f>
        <v>138793000</v>
      </c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>
        <f t="shared" si="3"/>
        <v>138793000</v>
      </c>
    </row>
    <row r="146" spans="2:17">
      <c r="B146" s="26" t="s">
        <v>12</v>
      </c>
      <c r="C146" s="27" t="s">
        <v>135</v>
      </c>
      <c r="D146" s="40">
        <v>66793000</v>
      </c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40">
        <v>66793000</v>
      </c>
      <c r="Q146" s="138">
        <f t="shared" si="3"/>
        <v>0</v>
      </c>
    </row>
    <row r="147" spans="2:17">
      <c r="B147" s="26" t="s">
        <v>14</v>
      </c>
      <c r="C147" s="27" t="s">
        <v>136</v>
      </c>
      <c r="D147" s="40">
        <v>72000000</v>
      </c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40">
        <v>72000000</v>
      </c>
      <c r="Q147" s="138">
        <f t="shared" si="3"/>
        <v>0</v>
      </c>
    </row>
    <row r="148" spans="2:17">
      <c r="B148" s="35"/>
      <c r="C148" s="36"/>
      <c r="D148" s="51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>
        <f t="shared" si="3"/>
        <v>0</v>
      </c>
    </row>
    <row r="149" spans="2:17">
      <c r="B149" s="35"/>
      <c r="C149" s="36"/>
      <c r="D149" s="51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>
        <f t="shared" si="3"/>
        <v>0</v>
      </c>
    </row>
    <row r="150" spans="2:17">
      <c r="B150" s="29" t="s">
        <v>123</v>
      </c>
      <c r="C150" s="30" t="s">
        <v>137</v>
      </c>
      <c r="D150" s="47">
        <f>SUM(D153:D155)</f>
        <v>31000000</v>
      </c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>
        <f t="shared" si="3"/>
        <v>31000000</v>
      </c>
    </row>
    <row r="151" spans="2:17" ht="31">
      <c r="B151" s="32"/>
      <c r="C151" s="65" t="s">
        <v>138</v>
      </c>
      <c r="D151" s="42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>
        <f t="shared" si="3"/>
        <v>0</v>
      </c>
    </row>
    <row r="152" spans="2:17">
      <c r="B152" s="26"/>
      <c r="C152" s="28" t="s">
        <v>139</v>
      </c>
      <c r="D152" s="40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>
        <f t="shared" si="3"/>
        <v>0</v>
      </c>
    </row>
    <row r="153" spans="2:17">
      <c r="B153" s="26" t="s">
        <v>12</v>
      </c>
      <c r="C153" s="27" t="s">
        <v>140</v>
      </c>
      <c r="D153" s="40">
        <v>16000000</v>
      </c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>
        <f t="shared" si="3"/>
        <v>16000000</v>
      </c>
    </row>
    <row r="154" spans="2:17">
      <c r="B154" s="26" t="s">
        <v>14</v>
      </c>
      <c r="C154" s="27" t="s">
        <v>141</v>
      </c>
      <c r="D154" s="40">
        <v>10000000</v>
      </c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>
        <f t="shared" si="3"/>
        <v>10000000</v>
      </c>
    </row>
    <row r="155" spans="2:17">
      <c r="B155" s="26" t="s">
        <v>16</v>
      </c>
      <c r="C155" s="27" t="s">
        <v>142</v>
      </c>
      <c r="D155" s="40">
        <v>5000000</v>
      </c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>
        <f t="shared" si="3"/>
        <v>5000000</v>
      </c>
    </row>
    <row r="156" spans="2:17">
      <c r="B156" s="26"/>
      <c r="C156" s="27"/>
      <c r="D156" s="40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>
        <f t="shared" si="3"/>
        <v>0</v>
      </c>
    </row>
    <row r="157" spans="2:17">
      <c r="B157" s="57" t="s">
        <v>185</v>
      </c>
      <c r="C157" s="58" t="s">
        <v>143</v>
      </c>
      <c r="D157" s="59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>
        <f t="shared" si="3"/>
        <v>0</v>
      </c>
    </row>
    <row r="158" spans="2:17">
      <c r="B158" s="29">
        <v>1</v>
      </c>
      <c r="C158" s="30" t="s">
        <v>144</v>
      </c>
      <c r="D158" s="47">
        <f>SUM(D161:D165)</f>
        <v>21319700</v>
      </c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>
        <f t="shared" si="3"/>
        <v>21319700</v>
      </c>
    </row>
    <row r="159" spans="2:17" ht="31">
      <c r="B159" s="26"/>
      <c r="C159" s="27" t="s">
        <v>145</v>
      </c>
      <c r="D159" s="46" t="s">
        <v>180</v>
      </c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 t="e">
        <f t="shared" si="3"/>
        <v>#VALUE!</v>
      </c>
    </row>
    <row r="160" spans="2:17">
      <c r="B160" s="26"/>
      <c r="C160" s="27" t="s">
        <v>146</v>
      </c>
      <c r="D160" s="46" t="s">
        <v>180</v>
      </c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 t="e">
        <f t="shared" si="3"/>
        <v>#VALUE!</v>
      </c>
    </row>
    <row r="161" spans="2:17">
      <c r="B161" s="26" t="s">
        <v>12</v>
      </c>
      <c r="C161" s="27" t="s">
        <v>147</v>
      </c>
      <c r="D161" s="46" t="s">
        <v>180</v>
      </c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 t="e">
        <f t="shared" si="3"/>
        <v>#VALUE!</v>
      </c>
    </row>
    <row r="162" spans="2:17">
      <c r="B162" s="26" t="s">
        <v>14</v>
      </c>
      <c r="C162" s="27" t="s">
        <v>148</v>
      </c>
      <c r="D162" s="40">
        <v>4553000</v>
      </c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40">
        <v>4553000</v>
      </c>
      <c r="Q162" s="138">
        <f t="shared" si="3"/>
        <v>0</v>
      </c>
    </row>
    <row r="163" spans="2:17">
      <c r="B163" s="26" t="s">
        <v>16</v>
      </c>
      <c r="C163" s="27" t="s">
        <v>149</v>
      </c>
      <c r="D163" s="40">
        <v>4100000</v>
      </c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40">
        <v>4100000</v>
      </c>
      <c r="Q163" s="138">
        <f t="shared" si="3"/>
        <v>0</v>
      </c>
    </row>
    <row r="164" spans="2:17">
      <c r="B164" s="26" t="s">
        <v>18</v>
      </c>
      <c r="C164" s="27" t="s">
        <v>150</v>
      </c>
      <c r="D164" s="40">
        <v>8700000</v>
      </c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40">
        <v>8700000</v>
      </c>
      <c r="Q164" s="138">
        <f t="shared" si="3"/>
        <v>0</v>
      </c>
    </row>
    <row r="165" spans="2:17">
      <c r="B165" s="17" t="s">
        <v>20</v>
      </c>
      <c r="C165" s="27" t="s">
        <v>151</v>
      </c>
      <c r="D165" s="40">
        <v>3966700</v>
      </c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40">
        <v>3966700</v>
      </c>
      <c r="Q165" s="138">
        <f t="shared" si="3"/>
        <v>0</v>
      </c>
    </row>
    <row r="166" spans="2:17">
      <c r="B166" s="26"/>
      <c r="C166" s="27"/>
      <c r="D166" s="40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>
        <f t="shared" si="3"/>
        <v>0</v>
      </c>
    </row>
    <row r="167" spans="2:17">
      <c r="B167" s="29">
        <v>2</v>
      </c>
      <c r="C167" s="30" t="s">
        <v>152</v>
      </c>
      <c r="D167" s="47">
        <v>6000000</v>
      </c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>
        <f t="shared" si="3"/>
        <v>6000000</v>
      </c>
    </row>
    <row r="168" spans="2:17">
      <c r="B168" s="26"/>
      <c r="C168" s="27"/>
      <c r="D168" s="40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>
        <f t="shared" si="3"/>
        <v>0</v>
      </c>
    </row>
    <row r="169" spans="2:17">
      <c r="B169" s="70">
        <v>3</v>
      </c>
      <c r="C169" s="71" t="s">
        <v>187</v>
      </c>
      <c r="D169" s="78">
        <f t="shared" ref="D169" si="4">SUM(D170:D173)</f>
        <v>4000000</v>
      </c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>
        <f t="shared" si="3"/>
        <v>4000000</v>
      </c>
    </row>
    <row r="170" spans="2:17">
      <c r="B170" s="35"/>
      <c r="C170" s="36" t="s">
        <v>188</v>
      </c>
      <c r="D170" s="52" t="s">
        <v>180</v>
      </c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 t="e">
        <f t="shared" si="3"/>
        <v>#VALUE!</v>
      </c>
    </row>
    <row r="171" spans="2:17">
      <c r="B171" s="5"/>
      <c r="C171" s="27" t="s">
        <v>146</v>
      </c>
      <c r="D171" s="46" t="s">
        <v>180</v>
      </c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 t="e">
        <f t="shared" si="3"/>
        <v>#VALUE!</v>
      </c>
    </row>
    <row r="172" spans="2:17">
      <c r="B172" s="76" t="s">
        <v>12</v>
      </c>
      <c r="C172" s="27" t="s">
        <v>189</v>
      </c>
      <c r="D172" s="62">
        <v>1000000</v>
      </c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>
        <f t="shared" si="3"/>
        <v>1000000</v>
      </c>
    </row>
    <row r="173" spans="2:17">
      <c r="B173" s="19" t="s">
        <v>14</v>
      </c>
      <c r="C173" s="77" t="s">
        <v>190</v>
      </c>
      <c r="D173" s="62">
        <v>3000000</v>
      </c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>
        <f t="shared" si="3"/>
        <v>3000000</v>
      </c>
    </row>
    <row r="174" spans="2:17">
      <c r="B174" s="74"/>
      <c r="C174" s="75"/>
      <c r="D174" s="66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>
        <f t="shared" si="3"/>
        <v>0</v>
      </c>
    </row>
    <row r="175" spans="2:17">
      <c r="B175" s="69">
        <v>4</v>
      </c>
      <c r="C175" s="72" t="s">
        <v>153</v>
      </c>
      <c r="D175" s="66">
        <f>SUM(D177:D180)</f>
        <v>6944000</v>
      </c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>
        <f t="shared" si="3"/>
        <v>6944000</v>
      </c>
    </row>
    <row r="176" spans="2:17">
      <c r="B176" s="26"/>
      <c r="C176" s="27" t="s">
        <v>154</v>
      </c>
      <c r="D176" s="46" t="s">
        <v>180</v>
      </c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 t="e">
        <f t="shared" si="3"/>
        <v>#VALUE!</v>
      </c>
    </row>
    <row r="177" spans="2:17">
      <c r="B177" s="26" t="s">
        <v>12</v>
      </c>
      <c r="C177" s="27" t="s">
        <v>49</v>
      </c>
      <c r="D177" s="40">
        <v>800000</v>
      </c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>
        <f t="shared" si="3"/>
        <v>800000</v>
      </c>
    </row>
    <row r="178" spans="2:17">
      <c r="B178" s="26" t="s">
        <v>14</v>
      </c>
      <c r="C178" s="27" t="s">
        <v>155</v>
      </c>
      <c r="D178" s="40">
        <v>3144000</v>
      </c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>
        <f t="shared" si="3"/>
        <v>3144000</v>
      </c>
    </row>
    <row r="179" spans="2:17">
      <c r="B179" s="26" t="s">
        <v>16</v>
      </c>
      <c r="C179" s="27" t="s">
        <v>156</v>
      </c>
      <c r="D179" s="40">
        <v>1500000</v>
      </c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>
        <f t="shared" si="3"/>
        <v>1500000</v>
      </c>
    </row>
    <row r="180" spans="2:17">
      <c r="B180" s="26" t="s">
        <v>18</v>
      </c>
      <c r="C180" s="27" t="s">
        <v>157</v>
      </c>
      <c r="D180" s="40">
        <v>1500000</v>
      </c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>
        <f t="shared" si="3"/>
        <v>1500000</v>
      </c>
    </row>
    <row r="181" spans="2:17">
      <c r="B181" s="26"/>
      <c r="C181" s="27"/>
      <c r="D181" s="40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>
        <f t="shared" si="3"/>
        <v>0</v>
      </c>
    </row>
    <row r="182" spans="2:17">
      <c r="B182" s="26"/>
      <c r="C182" s="27"/>
      <c r="D182" s="40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>
        <f t="shared" si="3"/>
        <v>0</v>
      </c>
    </row>
    <row r="183" spans="2:17" ht="16">
      <c r="B183" s="57" t="s">
        <v>186</v>
      </c>
      <c r="C183" s="63" t="s">
        <v>158</v>
      </c>
      <c r="D183" s="59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>
        <f t="shared" si="3"/>
        <v>0</v>
      </c>
    </row>
    <row r="184" spans="2:17" ht="32">
      <c r="B184" s="29" t="s">
        <v>71</v>
      </c>
      <c r="C184" s="61" t="s">
        <v>159</v>
      </c>
      <c r="D184" s="47">
        <f t="shared" ref="D184" si="5">SUM(D186)</f>
        <v>9600000</v>
      </c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>
        <f t="shared" si="3"/>
        <v>9600000</v>
      </c>
    </row>
    <row r="185" spans="2:17">
      <c r="B185" s="26"/>
      <c r="C185" s="27" t="s">
        <v>160</v>
      </c>
      <c r="D185" s="46" t="s">
        <v>180</v>
      </c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 t="e">
        <f t="shared" si="3"/>
        <v>#VALUE!</v>
      </c>
    </row>
    <row r="186" spans="2:17" ht="31">
      <c r="B186" s="26" t="s">
        <v>12</v>
      </c>
      <c r="C186" s="27" t="s">
        <v>161</v>
      </c>
      <c r="D186" s="40">
        <v>9600000</v>
      </c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>
        <f t="shared" si="3"/>
        <v>9600000</v>
      </c>
    </row>
    <row r="187" spans="2:17">
      <c r="B187" s="26"/>
      <c r="C187" s="27"/>
      <c r="D187" s="40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>
        <f t="shared" si="3"/>
        <v>0</v>
      </c>
    </row>
    <row r="188" spans="2:17">
      <c r="B188" s="29" t="s">
        <v>162</v>
      </c>
      <c r="C188" s="30" t="s">
        <v>191</v>
      </c>
      <c r="D188" s="47">
        <f>SUM(D189:D191)</f>
        <v>111042250</v>
      </c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>
        <f t="shared" si="3"/>
        <v>111042250</v>
      </c>
    </row>
    <row r="189" spans="2:17">
      <c r="B189" s="26" t="s">
        <v>12</v>
      </c>
      <c r="C189" s="27" t="s">
        <v>194</v>
      </c>
      <c r="D189" s="40">
        <v>31042250</v>
      </c>
      <c r="E189" s="138"/>
      <c r="F189" s="138"/>
      <c r="G189" s="138"/>
      <c r="H189" s="138"/>
      <c r="I189" s="138"/>
      <c r="J189" s="138"/>
      <c r="K189" s="138"/>
      <c r="L189" s="40">
        <v>31042250</v>
      </c>
      <c r="M189" s="138"/>
      <c r="N189" s="138"/>
      <c r="O189" s="138"/>
      <c r="P189" s="138"/>
      <c r="Q189" s="138">
        <f t="shared" si="3"/>
        <v>0</v>
      </c>
    </row>
    <row r="190" spans="2:17">
      <c r="B190" s="26" t="s">
        <v>14</v>
      </c>
      <c r="C190" s="27" t="s">
        <v>193</v>
      </c>
      <c r="D190" s="40">
        <v>35000000</v>
      </c>
      <c r="E190" s="138"/>
      <c r="F190" s="138"/>
      <c r="G190" s="138"/>
      <c r="H190" s="138"/>
      <c r="I190" s="138"/>
      <c r="J190" s="138"/>
      <c r="K190" s="138"/>
      <c r="L190" s="40">
        <v>35000000</v>
      </c>
      <c r="M190" s="138"/>
      <c r="N190" s="138"/>
      <c r="O190" s="138"/>
      <c r="P190" s="138"/>
      <c r="Q190" s="138">
        <f t="shared" si="3"/>
        <v>0</v>
      </c>
    </row>
    <row r="191" spans="2:17">
      <c r="B191" s="26" t="s">
        <v>16</v>
      </c>
      <c r="C191" s="27" t="s">
        <v>192</v>
      </c>
      <c r="D191" s="46">
        <v>45000000</v>
      </c>
      <c r="E191" s="138"/>
      <c r="F191" s="138"/>
      <c r="G191" s="138"/>
      <c r="H191" s="138"/>
      <c r="I191" s="138"/>
      <c r="J191" s="138"/>
      <c r="K191" s="138"/>
      <c r="L191" s="46">
        <v>45000000</v>
      </c>
      <c r="M191" s="138"/>
      <c r="N191" s="138"/>
      <c r="O191" s="138"/>
      <c r="P191" s="138"/>
      <c r="Q191" s="138">
        <f t="shared" si="3"/>
        <v>0</v>
      </c>
    </row>
    <row r="192" spans="2:17">
      <c r="B192" s="26"/>
      <c r="C192" s="27"/>
      <c r="D192" s="40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>
        <f t="shared" si="3"/>
        <v>0</v>
      </c>
    </row>
    <row r="193" spans="2:17" ht="31">
      <c r="B193" s="73" t="s">
        <v>51</v>
      </c>
      <c r="C193" s="30" t="s">
        <v>163</v>
      </c>
      <c r="D193" s="47">
        <f>SUM(D194:D196)</f>
        <v>21915000</v>
      </c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>
        <f t="shared" si="3"/>
        <v>21915000</v>
      </c>
    </row>
    <row r="194" spans="2:17">
      <c r="B194" s="26" t="s">
        <v>12</v>
      </c>
      <c r="C194" s="27" t="s">
        <v>195</v>
      </c>
      <c r="D194" s="40">
        <v>1968450</v>
      </c>
      <c r="E194" s="138"/>
      <c r="F194" s="138"/>
      <c r="G194" s="138"/>
      <c r="H194" s="138"/>
      <c r="I194" s="138"/>
      <c r="J194" s="138"/>
      <c r="K194" s="138"/>
      <c r="L194" s="138"/>
      <c r="M194" s="40">
        <v>1968450</v>
      </c>
      <c r="N194" s="138"/>
      <c r="O194" s="138"/>
      <c r="P194" s="138"/>
      <c r="Q194" s="138">
        <f t="shared" si="3"/>
        <v>0</v>
      </c>
    </row>
    <row r="195" spans="2:17">
      <c r="B195" s="26" t="s">
        <v>14</v>
      </c>
      <c r="C195" s="27" t="s">
        <v>164</v>
      </c>
      <c r="D195" s="40">
        <v>14286250</v>
      </c>
      <c r="E195" s="138"/>
      <c r="F195" s="138"/>
      <c r="G195" s="138"/>
      <c r="H195" s="138"/>
      <c r="I195" s="138"/>
      <c r="J195" s="138"/>
      <c r="K195" s="138"/>
      <c r="L195" s="138"/>
      <c r="M195" s="40">
        <v>14286250</v>
      </c>
      <c r="N195" s="138"/>
      <c r="O195" s="138"/>
      <c r="P195" s="138"/>
      <c r="Q195" s="138">
        <f t="shared" si="3"/>
        <v>0</v>
      </c>
    </row>
    <row r="196" spans="2:17">
      <c r="B196" s="26" t="s">
        <v>16</v>
      </c>
      <c r="C196" s="27" t="s">
        <v>165</v>
      </c>
      <c r="D196" s="40">
        <v>5660300</v>
      </c>
      <c r="E196" s="138"/>
      <c r="F196" s="138"/>
      <c r="G196" s="138"/>
      <c r="H196" s="138"/>
      <c r="I196" s="138"/>
      <c r="J196" s="138"/>
      <c r="K196" s="138"/>
      <c r="L196" s="138"/>
      <c r="M196" s="40">
        <v>5660300</v>
      </c>
      <c r="N196" s="138"/>
      <c r="O196" s="138"/>
      <c r="P196" s="138"/>
      <c r="Q196" s="138">
        <f t="shared" ref="Q196:Q212" si="6">D196-E196-F196-G196-H196-I196-J196-K196-L196-M196-N196-O196-P196</f>
        <v>0</v>
      </c>
    </row>
    <row r="197" spans="2:17">
      <c r="B197" s="26"/>
      <c r="C197" s="27"/>
      <c r="D197" s="40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>
        <f t="shared" si="6"/>
        <v>0</v>
      </c>
    </row>
    <row r="198" spans="2:17">
      <c r="B198" s="57" t="s">
        <v>196</v>
      </c>
      <c r="C198" s="58" t="s">
        <v>166</v>
      </c>
      <c r="D198" s="59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>
        <f t="shared" si="6"/>
        <v>0</v>
      </c>
    </row>
    <row r="199" spans="2:17">
      <c r="B199" s="29" t="s">
        <v>12</v>
      </c>
      <c r="C199" s="30" t="s">
        <v>167</v>
      </c>
      <c r="D199" s="47">
        <v>331200000</v>
      </c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47">
        <v>331200000</v>
      </c>
      <c r="Q199" s="138">
        <f t="shared" si="6"/>
        <v>0</v>
      </c>
    </row>
    <row r="200" spans="2:17">
      <c r="B200" s="26"/>
      <c r="C200" s="27"/>
      <c r="D200" s="40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>
        <f t="shared" si="6"/>
        <v>0</v>
      </c>
    </row>
    <row r="201" spans="2:17">
      <c r="B201" s="29"/>
      <c r="C201" s="30" t="s">
        <v>168</v>
      </c>
      <c r="D201" s="47">
        <f>D31+D38+D56+D63+D67+D76+D87+D91+D104+D110+D113+D119+D132+D145+D150+D158+D167+D169+D175+D184+D188+D193+D199</f>
        <v>1732263750</v>
      </c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>
        <f t="shared" si="6"/>
        <v>1732263750</v>
      </c>
    </row>
    <row r="202" spans="2:17">
      <c r="B202" s="26"/>
      <c r="C202" s="27"/>
      <c r="D202" s="40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>
        <f t="shared" si="6"/>
        <v>0</v>
      </c>
    </row>
    <row r="203" spans="2:17">
      <c r="B203" s="29" t="s">
        <v>169</v>
      </c>
      <c r="C203" s="30" t="s">
        <v>170</v>
      </c>
      <c r="D203" s="40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>
        <f t="shared" si="6"/>
        <v>0</v>
      </c>
    </row>
    <row r="204" spans="2:17">
      <c r="B204" s="26">
        <v>1</v>
      </c>
      <c r="C204" s="27" t="s">
        <v>171</v>
      </c>
      <c r="D204" s="40">
        <v>263353000</v>
      </c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>
        <f t="shared" si="6"/>
        <v>263353000</v>
      </c>
    </row>
    <row r="205" spans="2:17">
      <c r="B205" s="26" t="s">
        <v>12</v>
      </c>
      <c r="C205" s="27" t="s">
        <v>172</v>
      </c>
      <c r="D205" s="40">
        <v>263353000</v>
      </c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>
        <f t="shared" si="6"/>
        <v>263353000</v>
      </c>
    </row>
    <row r="206" spans="2:17">
      <c r="B206" s="76"/>
      <c r="C206" s="21" t="s">
        <v>173</v>
      </c>
      <c r="D206" s="40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>
        <f t="shared" si="6"/>
        <v>0</v>
      </c>
    </row>
    <row r="207" spans="2:17" ht="31">
      <c r="B207" s="26"/>
      <c r="C207" s="27" t="s">
        <v>174</v>
      </c>
      <c r="D207" s="40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>
        <f t="shared" si="6"/>
        <v>0</v>
      </c>
    </row>
    <row r="208" spans="2:17">
      <c r="B208" s="26"/>
      <c r="C208" s="27"/>
      <c r="D208" s="40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>
        <f t="shared" si="6"/>
        <v>0</v>
      </c>
    </row>
    <row r="209" spans="2:17">
      <c r="B209" s="26" t="s">
        <v>38</v>
      </c>
      <c r="C209" s="27" t="s">
        <v>175</v>
      </c>
      <c r="D209" s="40">
        <v>25000000</v>
      </c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>
        <f t="shared" si="6"/>
        <v>25000000</v>
      </c>
    </row>
    <row r="210" spans="2:17">
      <c r="B210" s="29" t="s">
        <v>12</v>
      </c>
      <c r="C210" s="30" t="s">
        <v>176</v>
      </c>
      <c r="D210" s="40">
        <v>25000000</v>
      </c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>
        <f t="shared" si="6"/>
        <v>25000000</v>
      </c>
    </row>
    <row r="211" spans="2:17">
      <c r="B211" s="26"/>
      <c r="C211" s="27" t="s">
        <v>177</v>
      </c>
      <c r="D211" s="40">
        <v>263353000</v>
      </c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>
        <f t="shared" si="6"/>
        <v>263353000</v>
      </c>
    </row>
    <row r="212" spans="2:17" ht="16" thickBot="1">
      <c r="B212" s="33"/>
      <c r="C212" s="34" t="s">
        <v>178</v>
      </c>
      <c r="D212" s="41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>
        <f t="shared" si="6"/>
        <v>0</v>
      </c>
    </row>
    <row r="213" spans="2:17" ht="16" thickTop="1"/>
  </sheetData>
  <mergeCells count="2">
    <mergeCell ref="Q1:Q2"/>
    <mergeCell ref="E1:P1"/>
  </mergeCells>
  <pageMargins left="0.7" right="0.7" top="0.75" bottom="0.75" header="0.3" footer="0.3"/>
  <pageSetup paperSize="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FACB-A895-4783-A93F-8CAF261280B5}">
  <sheetPr>
    <tabColor rgb="FFFFC000"/>
  </sheetPr>
  <dimension ref="A1:Q221"/>
  <sheetViews>
    <sheetView topLeftCell="B92" zoomScale="70" zoomScaleNormal="70" zoomScaleSheetLayoutView="37" workbookViewId="0">
      <selection activeCell="D57" sqref="D57"/>
    </sheetView>
  </sheetViews>
  <sheetFormatPr defaultColWidth="8.7265625" defaultRowHeight="15.5"/>
  <cols>
    <col min="1" max="1" width="6.1796875" style="3" customWidth="1"/>
    <col min="2" max="2" width="5.453125" style="1" customWidth="1"/>
    <col min="3" max="3" width="56.453125" style="2" customWidth="1"/>
    <col min="4" max="4" width="29.26953125" style="2" customWidth="1"/>
    <col min="5" max="5" width="13.1796875" style="2" customWidth="1"/>
    <col min="6" max="6" width="25.36328125" style="3" bestFit="1" customWidth="1"/>
    <col min="7" max="8" width="26.7265625" style="3" bestFit="1" customWidth="1"/>
    <col min="9" max="9" width="25.81640625" style="3" bestFit="1" customWidth="1"/>
    <col min="10" max="11" width="25.54296875" style="3" bestFit="1" customWidth="1"/>
    <col min="12" max="12" width="8.7265625" style="3"/>
    <col min="13" max="13" width="23.7265625" style="3" bestFit="1" customWidth="1"/>
    <col min="14" max="16384" width="8.7265625" style="3"/>
  </cols>
  <sheetData>
    <row r="1" spans="2:17" ht="20.149999999999999" customHeight="1">
      <c r="B1" s="171" t="s">
        <v>213</v>
      </c>
      <c r="C1" s="171"/>
      <c r="D1" s="171"/>
      <c r="E1" s="171"/>
    </row>
    <row r="2" spans="2:17" ht="20.149999999999999" customHeight="1">
      <c r="B2" s="171" t="s">
        <v>265</v>
      </c>
      <c r="C2" s="171"/>
      <c r="D2" s="171"/>
      <c r="E2" s="171"/>
      <c r="G2" s="45">
        <f>D23*10%</f>
        <v>80933100</v>
      </c>
      <c r="H2" s="155"/>
      <c r="I2" s="45">
        <f>D23*20%</f>
        <v>161866200</v>
      </c>
      <c r="K2" s="86">
        <f>D23-J3</f>
        <v>560531000</v>
      </c>
      <c r="L2" s="105" t="s">
        <v>219</v>
      </c>
      <c r="M2" s="3">
        <f>50000000+54000000</f>
        <v>104000000</v>
      </c>
    </row>
    <row r="3" spans="2:17" ht="20.149999999999999" customHeight="1">
      <c r="B3" s="171" t="s">
        <v>266</v>
      </c>
      <c r="C3" s="171"/>
      <c r="D3" s="171"/>
      <c r="E3" s="171"/>
      <c r="G3" s="155">
        <v>82800000</v>
      </c>
      <c r="H3" s="155">
        <f>G3/300000</f>
        <v>276</v>
      </c>
      <c r="I3" s="155">
        <v>166000000</v>
      </c>
      <c r="J3" s="45">
        <f>G3+I3</f>
        <v>248800000</v>
      </c>
      <c r="M3" s="45">
        <f>J3-M2</f>
        <v>144800000</v>
      </c>
    </row>
    <row r="4" spans="2:17" ht="20.149999999999999" customHeight="1">
      <c r="B4" s="171" t="s">
        <v>211</v>
      </c>
      <c r="C4" s="171"/>
      <c r="D4" s="171"/>
      <c r="E4" s="171"/>
      <c r="G4" s="156">
        <f>H3/12</f>
        <v>23</v>
      </c>
      <c r="H4" s="156" t="s">
        <v>128</v>
      </c>
    </row>
    <row r="5" spans="2:17" ht="20.149999999999999" customHeight="1">
      <c r="B5" s="171" t="s">
        <v>2</v>
      </c>
      <c r="C5" s="171"/>
      <c r="D5" s="171"/>
      <c r="E5" s="171"/>
      <c r="G5" s="155"/>
      <c r="H5" s="155"/>
    </row>
    <row r="6" spans="2:17" ht="20.149999999999999" customHeight="1">
      <c r="B6" s="171" t="s">
        <v>212</v>
      </c>
      <c r="C6" s="171"/>
      <c r="D6" s="171"/>
      <c r="E6" s="171"/>
    </row>
    <row r="7" spans="2:17">
      <c r="G7" s="81" t="s">
        <v>215</v>
      </c>
      <c r="H7" s="81" t="s">
        <v>219</v>
      </c>
      <c r="I7" s="81" t="s">
        <v>214</v>
      </c>
      <c r="J7" s="81" t="s">
        <v>218</v>
      </c>
    </row>
    <row r="8" spans="2:17">
      <c r="B8" s="4" t="s">
        <v>4</v>
      </c>
      <c r="C8" s="4" t="s">
        <v>5</v>
      </c>
      <c r="D8" s="4" t="s">
        <v>6</v>
      </c>
      <c r="E8" s="4" t="s">
        <v>9</v>
      </c>
      <c r="G8" s="110">
        <v>347240000</v>
      </c>
      <c r="H8" s="40">
        <v>809331000</v>
      </c>
      <c r="I8" s="40">
        <v>587887000</v>
      </c>
      <c r="J8" s="45">
        <f>D25+D27+D26</f>
        <v>35037400</v>
      </c>
      <c r="K8" s="110">
        <f>SUM(G8:J8)</f>
        <v>1779495400</v>
      </c>
      <c r="M8" s="113">
        <f>K8-D203-25000000</f>
        <v>-16200000</v>
      </c>
      <c r="N8" s="114" t="s">
        <v>231</v>
      </c>
      <c r="O8" s="105"/>
      <c r="P8" s="105"/>
      <c r="Q8" s="105"/>
    </row>
    <row r="9" spans="2:17">
      <c r="B9" s="9">
        <v>1</v>
      </c>
      <c r="C9" s="9">
        <v>2</v>
      </c>
      <c r="D9" s="9">
        <v>3</v>
      </c>
      <c r="E9" s="9">
        <v>4</v>
      </c>
      <c r="G9" s="111">
        <f>G8-G38-G51-G57-G58-G59-G94-G100-G101-G102-G103-G106-G107-G169-G174-G41-G166</f>
        <v>0</v>
      </c>
      <c r="H9" s="112">
        <f>H8-H54-H111-H112-H113-H122-H123-H128-H129-H130-H131-H132-H133-H134-H135-H136-H140-H141-H142-H143-H144-H145-H149-H150-H151-H155-H156-H157-H158-H195-H198-H201-H61-H98-H99-H105-H114-H146-H179-H180-H192-H209-H174-H168-H165</f>
        <v>0</v>
      </c>
      <c r="I9" s="112">
        <f>I8-I36-I37-I39-I40-I42-I55-I65-I66-I67-I68-I72-I73-I78-I79-I80-I81-I82-I86-I87-I88-I89-I90-I164-I167-I184-I185-I186</f>
        <v>-1200000</v>
      </c>
      <c r="J9" s="112">
        <f>J8-J46-J47-J48-J104-J117-J51-J49-J50-J52-J53</f>
        <v>0</v>
      </c>
      <c r="K9" s="110"/>
    </row>
    <row r="10" spans="2:17">
      <c r="B10" s="22" t="s">
        <v>66</v>
      </c>
      <c r="C10" s="10" t="s">
        <v>10</v>
      </c>
      <c r="D10" s="40"/>
      <c r="E10" s="6"/>
      <c r="I10" s="112"/>
    </row>
    <row r="11" spans="2:17" ht="16">
      <c r="B11" s="22">
        <v>1</v>
      </c>
      <c r="C11" s="24" t="s">
        <v>11</v>
      </c>
      <c r="D11" s="47">
        <f>D13+D15+D16</f>
        <v>347240000</v>
      </c>
      <c r="E11" s="23"/>
      <c r="F11" s="45"/>
      <c r="G11" s="45"/>
      <c r="I11" s="45"/>
    </row>
    <row r="12" spans="2:17">
      <c r="B12" s="5" t="s">
        <v>12</v>
      </c>
      <c r="C12" s="6" t="s">
        <v>13</v>
      </c>
      <c r="D12" s="46" t="s">
        <v>180</v>
      </c>
      <c r="E12" s="6"/>
      <c r="H12" s="45"/>
      <c r="I12" s="45"/>
    </row>
    <row r="13" spans="2:17">
      <c r="B13" s="5" t="s">
        <v>14</v>
      </c>
      <c r="C13" s="6" t="s">
        <v>15</v>
      </c>
      <c r="D13" s="40">
        <v>30000000</v>
      </c>
      <c r="E13" s="6"/>
    </row>
    <row r="14" spans="2:17">
      <c r="B14" s="5" t="s">
        <v>16</v>
      </c>
      <c r="C14" s="6" t="s">
        <v>17</v>
      </c>
      <c r="D14" s="46" t="s">
        <v>180</v>
      </c>
      <c r="E14" s="6"/>
    </row>
    <row r="15" spans="2:17">
      <c r="B15" s="5" t="s">
        <v>18</v>
      </c>
      <c r="C15" s="6" t="s">
        <v>19</v>
      </c>
      <c r="D15" s="40">
        <f>14*1680000+19400000</f>
        <v>42920000</v>
      </c>
      <c r="E15" s="6"/>
    </row>
    <row r="16" spans="2:17">
      <c r="B16" s="5" t="s">
        <v>20</v>
      </c>
      <c r="C16" s="6" t="s">
        <v>21</v>
      </c>
      <c r="D16" s="40">
        <v>274320000</v>
      </c>
      <c r="E16" s="6"/>
      <c r="G16" s="45"/>
    </row>
    <row r="17" spans="2:11">
      <c r="B17" s="5" t="s">
        <v>22</v>
      </c>
      <c r="C17" s="6" t="s">
        <v>23</v>
      </c>
      <c r="D17" s="46" t="s">
        <v>180</v>
      </c>
      <c r="E17" s="6"/>
      <c r="G17" s="161"/>
      <c r="H17" s="45"/>
    </row>
    <row r="18" spans="2:11">
      <c r="B18" s="5" t="s">
        <v>24</v>
      </c>
      <c r="C18" s="6" t="s">
        <v>25</v>
      </c>
      <c r="D18" s="46" t="s">
        <v>180</v>
      </c>
      <c r="E18" s="6"/>
    </row>
    <row r="19" spans="2:11">
      <c r="B19" s="5" t="s">
        <v>26</v>
      </c>
      <c r="C19" s="6" t="s">
        <v>27</v>
      </c>
      <c r="D19" s="46" t="s">
        <v>180</v>
      </c>
      <c r="E19" s="6"/>
      <c r="G19" s="45"/>
    </row>
    <row r="20" spans="2:11">
      <c r="B20" s="5" t="s">
        <v>28</v>
      </c>
      <c r="C20" s="6" t="s">
        <v>29</v>
      </c>
      <c r="D20" s="46" t="s">
        <v>180</v>
      </c>
      <c r="E20" s="6"/>
    </row>
    <row r="21" spans="2:11">
      <c r="B21" s="5"/>
      <c r="C21" s="6"/>
      <c r="D21" s="40"/>
      <c r="E21" s="6"/>
    </row>
    <row r="22" spans="2:11" ht="16">
      <c r="B22" s="22">
        <v>2</v>
      </c>
      <c r="C22" s="24" t="s">
        <v>30</v>
      </c>
      <c r="D22" s="47">
        <f>D23+D25+D26+D27+D28</f>
        <v>1432255400</v>
      </c>
      <c r="E22" s="23"/>
      <c r="F22" s="3">
        <v>1432225400</v>
      </c>
      <c r="J22" s="45"/>
    </row>
    <row r="23" spans="2:11">
      <c r="B23" s="5" t="s">
        <v>12</v>
      </c>
      <c r="C23" s="6" t="s">
        <v>31</v>
      </c>
      <c r="D23" s="40">
        <v>809331000</v>
      </c>
      <c r="E23" s="6"/>
      <c r="G23" s="45"/>
    </row>
    <row r="24" spans="2:11" ht="31">
      <c r="B24" s="5" t="s">
        <v>14</v>
      </c>
      <c r="C24" s="88" t="s">
        <v>32</v>
      </c>
      <c r="D24" s="46" t="s">
        <v>180</v>
      </c>
      <c r="E24" s="6"/>
      <c r="G24" s="45"/>
      <c r="H24" s="45"/>
      <c r="I24" s="45"/>
      <c r="K24" s="45"/>
    </row>
    <row r="25" spans="2:11">
      <c r="B25" s="5"/>
      <c r="C25" s="6" t="s">
        <v>33</v>
      </c>
      <c r="D25" s="40">
        <v>20731800</v>
      </c>
      <c r="E25" s="6"/>
      <c r="F25" s="45"/>
    </row>
    <row r="26" spans="2:11">
      <c r="B26" s="5"/>
      <c r="C26" s="6" t="s">
        <v>34</v>
      </c>
      <c r="D26" s="40">
        <v>9691600</v>
      </c>
      <c r="E26" s="6"/>
      <c r="G26" s="45"/>
    </row>
    <row r="27" spans="2:11">
      <c r="B27" s="5"/>
      <c r="C27" s="6" t="s">
        <v>35</v>
      </c>
      <c r="D27" s="40">
        <v>4614000</v>
      </c>
      <c r="E27" s="6"/>
      <c r="G27" s="45"/>
    </row>
    <row r="28" spans="2:11">
      <c r="B28" s="5" t="s">
        <v>16</v>
      </c>
      <c r="C28" s="6" t="s">
        <v>36</v>
      </c>
      <c r="D28" s="40">
        <v>587887000</v>
      </c>
      <c r="E28" s="6"/>
      <c r="F28" s="45"/>
      <c r="H28" s="45"/>
      <c r="I28" s="45"/>
      <c r="J28" s="45"/>
    </row>
    <row r="29" spans="2:11" ht="16" thickBot="1">
      <c r="B29" s="106"/>
      <c r="C29" s="107"/>
      <c r="D29" s="108"/>
      <c r="E29" s="109"/>
      <c r="H29" s="45"/>
      <c r="I29" s="45"/>
      <c r="J29" s="45"/>
    </row>
    <row r="30" spans="2:11" s="25" customFormat="1" ht="16.5" thickTop="1" thickBot="1">
      <c r="B30" s="82"/>
      <c r="C30" s="83" t="s">
        <v>37</v>
      </c>
      <c r="D30" s="84">
        <f>D11+D22</f>
        <v>1779495400</v>
      </c>
      <c r="E30" s="83"/>
      <c r="F30" s="92"/>
    </row>
    <row r="31" spans="2:11" ht="16" thickTop="1">
      <c r="B31" s="13"/>
      <c r="C31" s="14"/>
      <c r="D31" s="42"/>
      <c r="E31" s="14"/>
      <c r="G31" s="45"/>
      <c r="I31" s="45"/>
    </row>
    <row r="32" spans="2:11">
      <c r="B32" s="13"/>
      <c r="C32" s="3"/>
      <c r="D32" s="42"/>
      <c r="E32" s="14"/>
      <c r="F32" s="92"/>
      <c r="H32" s="45"/>
    </row>
    <row r="33" spans="2:10">
      <c r="B33" s="22" t="s">
        <v>38</v>
      </c>
      <c r="C33" s="23" t="s">
        <v>39</v>
      </c>
      <c r="D33" s="40"/>
      <c r="E33" s="6"/>
    </row>
    <row r="34" spans="2:10" ht="16">
      <c r="B34" s="141" t="s">
        <v>183</v>
      </c>
      <c r="C34" s="142" t="s">
        <v>40</v>
      </c>
      <c r="D34" s="40"/>
      <c r="E34" s="6"/>
    </row>
    <row r="35" spans="2:10" ht="31">
      <c r="B35" s="22">
        <v>1</v>
      </c>
      <c r="C35" s="49" t="s">
        <v>41</v>
      </c>
      <c r="D35" s="50">
        <f>SUM(D36:D42)</f>
        <v>828968200</v>
      </c>
      <c r="E35" s="23" t="s">
        <v>221</v>
      </c>
      <c r="F35" s="45"/>
    </row>
    <row r="36" spans="2:10" ht="31">
      <c r="B36" s="5" t="s">
        <v>12</v>
      </c>
      <c r="C36" s="88" t="s">
        <v>42</v>
      </c>
      <c r="D36" s="40">
        <v>377960000</v>
      </c>
      <c r="E36" s="6" t="s">
        <v>214</v>
      </c>
      <c r="F36" s="45"/>
      <c r="H36" s="45"/>
      <c r="I36" s="45">
        <f>D36</f>
        <v>377960000</v>
      </c>
    </row>
    <row r="37" spans="2:10" ht="31">
      <c r="B37" s="5" t="s">
        <v>14</v>
      </c>
      <c r="C37" s="88" t="s">
        <v>43</v>
      </c>
      <c r="D37" s="40">
        <v>61800000</v>
      </c>
      <c r="E37" s="6" t="s">
        <v>214</v>
      </c>
      <c r="F37" s="45"/>
      <c r="I37" s="45">
        <f>D37</f>
        <v>61800000</v>
      </c>
    </row>
    <row r="38" spans="2:10" ht="31">
      <c r="B38" s="5" t="s">
        <v>16</v>
      </c>
      <c r="C38" s="88" t="s">
        <v>44</v>
      </c>
      <c r="D38" s="40">
        <v>274320000</v>
      </c>
      <c r="E38" s="6" t="s">
        <v>215</v>
      </c>
      <c r="G38" s="45">
        <f>D38</f>
        <v>274320000</v>
      </c>
    </row>
    <row r="39" spans="2:10" ht="31">
      <c r="B39" s="5" t="s">
        <v>18</v>
      </c>
      <c r="C39" s="88" t="s">
        <v>45</v>
      </c>
      <c r="D39" s="40">
        <v>19888200</v>
      </c>
      <c r="E39" s="6" t="s">
        <v>214</v>
      </c>
      <c r="I39" s="45">
        <f>D39</f>
        <v>19888200</v>
      </c>
    </row>
    <row r="40" spans="2:10">
      <c r="B40" s="5" t="s">
        <v>20</v>
      </c>
      <c r="C40" s="6" t="s">
        <v>46</v>
      </c>
      <c r="D40" s="40">
        <v>49800000</v>
      </c>
      <c r="E40" s="6" t="s">
        <v>214</v>
      </c>
      <c r="I40" s="45">
        <f>D40</f>
        <v>49800000</v>
      </c>
    </row>
    <row r="41" spans="2:10">
      <c r="B41" s="5" t="s">
        <v>22</v>
      </c>
      <c r="C41" s="6" t="s">
        <v>249</v>
      </c>
      <c r="D41" s="40">
        <v>25200000</v>
      </c>
      <c r="E41" s="6" t="s">
        <v>215</v>
      </c>
      <c r="G41" s="45">
        <f>D41</f>
        <v>25200000</v>
      </c>
      <c r="I41" s="45"/>
    </row>
    <row r="42" spans="2:10">
      <c r="B42" s="5" t="s">
        <v>24</v>
      </c>
      <c r="C42" s="6" t="s">
        <v>250</v>
      </c>
      <c r="D42" s="40">
        <v>20000000</v>
      </c>
      <c r="E42" s="6" t="s">
        <v>214</v>
      </c>
      <c r="I42" s="45">
        <f>D42</f>
        <v>20000000</v>
      </c>
    </row>
    <row r="43" spans="2:10">
      <c r="B43" s="5"/>
      <c r="C43" s="6"/>
      <c r="D43" s="40"/>
      <c r="E43" s="6"/>
    </row>
    <row r="44" spans="2:10" ht="31">
      <c r="B44" s="22">
        <v>2</v>
      </c>
      <c r="C44" s="23" t="s">
        <v>47</v>
      </c>
      <c r="D44" s="47">
        <f>D46+D47+D49+D50+D51+D52+D53+D54+D55+D57+D58+D59+D61</f>
        <v>84982400</v>
      </c>
      <c r="E44" s="54" t="s">
        <v>220</v>
      </c>
      <c r="G44" s="45"/>
    </row>
    <row r="45" spans="2:10">
      <c r="B45" s="5"/>
      <c r="C45" s="6" t="s">
        <v>48</v>
      </c>
      <c r="D45" s="46" t="s">
        <v>180</v>
      </c>
      <c r="E45" s="6"/>
    </row>
    <row r="46" spans="2:10">
      <c r="B46" s="5" t="s">
        <v>12</v>
      </c>
      <c r="C46" s="6" t="s">
        <v>49</v>
      </c>
      <c r="D46" s="40">
        <v>14423400</v>
      </c>
      <c r="E46" s="6" t="s">
        <v>218</v>
      </c>
      <c r="G46" s="45"/>
      <c r="J46" s="45">
        <f>D46</f>
        <v>14423400</v>
      </c>
    </row>
    <row r="47" spans="2:10">
      <c r="B47" s="5" t="s">
        <v>14</v>
      </c>
      <c r="C47" s="6" t="s">
        <v>50</v>
      </c>
      <c r="D47" s="40">
        <v>4000000</v>
      </c>
      <c r="E47" s="6" t="s">
        <v>218</v>
      </c>
      <c r="J47" s="45">
        <f>D47</f>
        <v>4000000</v>
      </c>
    </row>
    <row r="48" spans="2:10">
      <c r="B48" s="19" t="s">
        <v>16</v>
      </c>
      <c r="C48" s="20" t="s">
        <v>52</v>
      </c>
      <c r="D48" s="96">
        <v>2000000</v>
      </c>
      <c r="E48" s="97" t="s">
        <v>262</v>
      </c>
      <c r="F48" s="45">
        <f>D48+D60+D115+D169+D172+D202</f>
        <v>24279000</v>
      </c>
      <c r="J48" s="45"/>
    </row>
    <row r="49" spans="2:10">
      <c r="B49" s="19" t="s">
        <v>18</v>
      </c>
      <c r="C49" s="20" t="s">
        <v>53</v>
      </c>
      <c r="D49" s="40">
        <v>900000</v>
      </c>
      <c r="E49" s="6" t="s">
        <v>218</v>
      </c>
      <c r="J49" s="45">
        <f>D49</f>
        <v>900000</v>
      </c>
    </row>
    <row r="50" spans="2:10">
      <c r="B50" s="19" t="s">
        <v>20</v>
      </c>
      <c r="C50" s="20" t="s">
        <v>54</v>
      </c>
      <c r="D50" s="40">
        <v>600000</v>
      </c>
      <c r="E50" s="6" t="s">
        <v>218</v>
      </c>
      <c r="I50" s="45"/>
      <c r="J50" s="3">
        <f>D50</f>
        <v>600000</v>
      </c>
    </row>
    <row r="51" spans="2:10">
      <c r="B51" s="19" t="s">
        <v>22</v>
      </c>
      <c r="C51" s="20" t="s">
        <v>57</v>
      </c>
      <c r="D51" s="40">
        <v>4800000</v>
      </c>
      <c r="E51" s="6" t="s">
        <v>259</v>
      </c>
      <c r="G51" s="45">
        <v>1800000</v>
      </c>
      <c r="J51" s="3">
        <v>3000000</v>
      </c>
    </row>
    <row r="52" spans="2:10">
      <c r="B52" s="19" t="s">
        <v>24</v>
      </c>
      <c r="C52" s="20" t="s">
        <v>58</v>
      </c>
      <c r="D52" s="40">
        <v>2000000</v>
      </c>
      <c r="E52" s="6" t="s">
        <v>218</v>
      </c>
      <c r="G52" s="45"/>
      <c r="J52" s="45">
        <f>D52</f>
        <v>2000000</v>
      </c>
    </row>
    <row r="53" spans="2:10">
      <c r="B53" s="19" t="s">
        <v>26</v>
      </c>
      <c r="C53" s="20" t="s">
        <v>59</v>
      </c>
      <c r="D53" s="40">
        <v>3000000</v>
      </c>
      <c r="E53" s="6" t="s">
        <v>218</v>
      </c>
      <c r="J53" s="45">
        <f>D53</f>
        <v>3000000</v>
      </c>
    </row>
    <row r="54" spans="2:10">
      <c r="B54" s="19" t="s">
        <v>28</v>
      </c>
      <c r="C54" s="20" t="s">
        <v>60</v>
      </c>
      <c r="D54" s="40">
        <v>10000000</v>
      </c>
      <c r="E54" s="6" t="s">
        <v>219</v>
      </c>
      <c r="H54" s="45">
        <f>D54</f>
        <v>10000000</v>
      </c>
    </row>
    <row r="55" spans="2:10">
      <c r="B55" s="19" t="s">
        <v>55</v>
      </c>
      <c r="C55" s="20" t="s">
        <v>61</v>
      </c>
      <c r="D55" s="51">
        <v>1000000</v>
      </c>
      <c r="E55" s="6" t="s">
        <v>214</v>
      </c>
      <c r="I55" s="45">
        <f>D55</f>
        <v>1000000</v>
      </c>
    </row>
    <row r="56" spans="2:10">
      <c r="B56" s="19" t="s">
        <v>56</v>
      </c>
      <c r="C56" s="20" t="s">
        <v>62</v>
      </c>
      <c r="D56" s="46" t="s">
        <v>180</v>
      </c>
      <c r="E56" s="6"/>
    </row>
    <row r="57" spans="2:10">
      <c r="B57" s="5"/>
      <c r="C57" s="20" t="s">
        <v>63</v>
      </c>
      <c r="D57" s="42">
        <f>325000*12</f>
        <v>3900000</v>
      </c>
      <c r="E57" s="6" t="s">
        <v>215</v>
      </c>
      <c r="G57" s="45">
        <f>D57</f>
        <v>3900000</v>
      </c>
    </row>
    <row r="58" spans="2:10">
      <c r="B58" s="5"/>
      <c r="C58" s="20" t="s">
        <v>64</v>
      </c>
      <c r="D58" s="40">
        <f>280000*12</f>
        <v>3360000</v>
      </c>
      <c r="E58" s="6" t="s">
        <v>215</v>
      </c>
      <c r="G58" s="45">
        <f>D58</f>
        <v>3360000</v>
      </c>
    </row>
    <row r="59" spans="2:10">
      <c r="B59" s="5"/>
      <c r="C59" s="20" t="s">
        <v>65</v>
      </c>
      <c r="D59" s="40">
        <f>265000*12*4</f>
        <v>12720000</v>
      </c>
      <c r="E59" s="6" t="s">
        <v>215</v>
      </c>
      <c r="G59" s="45">
        <f>D59</f>
        <v>12720000</v>
      </c>
    </row>
    <row r="60" spans="2:10">
      <c r="B60" s="19" t="s">
        <v>66</v>
      </c>
      <c r="C60" s="20" t="s">
        <v>67</v>
      </c>
      <c r="D60" s="96">
        <v>1000000</v>
      </c>
      <c r="E60" s="97" t="s">
        <v>262</v>
      </c>
      <c r="I60" s="45"/>
    </row>
    <row r="61" spans="2:10">
      <c r="B61" s="19" t="s">
        <v>233</v>
      </c>
      <c r="C61" s="20" t="s">
        <v>232</v>
      </c>
      <c r="D61" s="40">
        <f>H8*3%-930</f>
        <v>24279000</v>
      </c>
      <c r="E61" s="6" t="s">
        <v>219</v>
      </c>
      <c r="H61" s="45">
        <f>D61</f>
        <v>24279000</v>
      </c>
      <c r="I61" s="45"/>
    </row>
    <row r="62" spans="2:10">
      <c r="B62" s="5"/>
      <c r="C62" s="6"/>
      <c r="D62" s="40"/>
      <c r="E62" s="6"/>
    </row>
    <row r="63" spans="2:10">
      <c r="B63" s="22">
        <v>3</v>
      </c>
      <c r="C63" s="23" t="s">
        <v>68</v>
      </c>
      <c r="D63" s="47">
        <f>D65+D66+D67+D68</f>
        <v>10294000</v>
      </c>
      <c r="E63" s="23" t="s">
        <v>214</v>
      </c>
    </row>
    <row r="64" spans="2:10">
      <c r="B64" s="5"/>
      <c r="C64" s="20" t="s">
        <v>69</v>
      </c>
      <c r="D64" s="46" t="s">
        <v>180</v>
      </c>
      <c r="E64" s="6"/>
    </row>
    <row r="65" spans="2:9">
      <c r="B65" s="19" t="s">
        <v>12</v>
      </c>
      <c r="C65" s="20" t="s">
        <v>70</v>
      </c>
      <c r="D65" s="40">
        <v>2062000</v>
      </c>
      <c r="E65" s="6" t="s">
        <v>214</v>
      </c>
      <c r="I65" s="45">
        <f>D65</f>
        <v>2062000</v>
      </c>
    </row>
    <row r="66" spans="2:9">
      <c r="B66" s="19" t="s">
        <v>14</v>
      </c>
      <c r="C66" s="20" t="s">
        <v>217</v>
      </c>
      <c r="D66" s="40">
        <v>3150000</v>
      </c>
      <c r="E66" s="6" t="s">
        <v>214</v>
      </c>
      <c r="I66" s="45">
        <f>D66</f>
        <v>3150000</v>
      </c>
    </row>
    <row r="67" spans="2:9">
      <c r="B67" s="19" t="s">
        <v>16</v>
      </c>
      <c r="C67" s="20" t="s">
        <v>73</v>
      </c>
      <c r="D67" s="40">
        <v>4380000</v>
      </c>
      <c r="E67" s="6" t="s">
        <v>214</v>
      </c>
      <c r="I67" s="45">
        <f>D67</f>
        <v>4380000</v>
      </c>
    </row>
    <row r="68" spans="2:9">
      <c r="B68" s="19" t="s">
        <v>18</v>
      </c>
      <c r="C68" s="20" t="s">
        <v>74</v>
      </c>
      <c r="D68" s="40">
        <f>800000-98000</f>
        <v>702000</v>
      </c>
      <c r="E68" s="6" t="s">
        <v>214</v>
      </c>
      <c r="I68" s="45">
        <f>D68</f>
        <v>702000</v>
      </c>
    </row>
    <row r="69" spans="2:9">
      <c r="B69" s="5"/>
      <c r="C69" s="6"/>
      <c r="D69" s="40"/>
      <c r="E69" s="6"/>
    </row>
    <row r="70" spans="2:9">
      <c r="B70" s="22">
        <v>4</v>
      </c>
      <c r="C70" s="23" t="s">
        <v>75</v>
      </c>
      <c r="D70" s="47">
        <f>D72+D73</f>
        <v>19800000</v>
      </c>
      <c r="E70" s="23" t="s">
        <v>214</v>
      </c>
    </row>
    <row r="71" spans="2:9">
      <c r="B71" s="5"/>
      <c r="C71" s="20" t="s">
        <v>48</v>
      </c>
      <c r="D71" s="46" t="s">
        <v>180</v>
      </c>
      <c r="E71" s="6"/>
    </row>
    <row r="72" spans="2:9">
      <c r="B72" s="19" t="s">
        <v>12</v>
      </c>
      <c r="C72" s="20" t="s">
        <v>76</v>
      </c>
      <c r="D72" s="40">
        <f>70000*12*20</f>
        <v>16800000</v>
      </c>
      <c r="E72" s="6" t="s">
        <v>214</v>
      </c>
      <c r="I72" s="45">
        <f>D72</f>
        <v>16800000</v>
      </c>
    </row>
    <row r="73" spans="2:9">
      <c r="B73" s="19" t="s">
        <v>14</v>
      </c>
      <c r="C73" s="20" t="s">
        <v>216</v>
      </c>
      <c r="D73" s="40">
        <v>3000000</v>
      </c>
      <c r="E73" s="6" t="s">
        <v>214</v>
      </c>
      <c r="I73" s="45">
        <f>D73</f>
        <v>3000000</v>
      </c>
    </row>
    <row r="74" spans="2:9">
      <c r="B74" s="5"/>
      <c r="C74" s="6"/>
      <c r="D74" s="40"/>
      <c r="E74" s="6"/>
    </row>
    <row r="75" spans="2:9" s="25" customFormat="1" ht="31">
      <c r="B75" s="22">
        <v>5</v>
      </c>
      <c r="C75" s="54" t="s">
        <v>181</v>
      </c>
      <c r="D75" s="47">
        <f>D78+D79+D80+D81+D82</f>
        <v>4808800</v>
      </c>
      <c r="E75" s="23" t="s">
        <v>214</v>
      </c>
    </row>
    <row r="76" spans="2:9">
      <c r="B76" s="5"/>
      <c r="C76" s="20" t="s">
        <v>77</v>
      </c>
      <c r="D76" s="46" t="s">
        <v>180</v>
      </c>
      <c r="E76" s="6"/>
    </row>
    <row r="77" spans="2:9">
      <c r="B77" s="5"/>
      <c r="C77" s="20" t="s">
        <v>48</v>
      </c>
      <c r="D77" s="46" t="s">
        <v>180</v>
      </c>
      <c r="E77" s="6"/>
    </row>
    <row r="78" spans="2:9">
      <c r="B78" s="19" t="s">
        <v>12</v>
      </c>
      <c r="C78" s="20" t="s">
        <v>78</v>
      </c>
      <c r="D78" s="40">
        <v>208800</v>
      </c>
      <c r="E78" s="20" t="s">
        <v>214</v>
      </c>
      <c r="I78" s="45">
        <f>D78</f>
        <v>208800</v>
      </c>
    </row>
    <row r="79" spans="2:9">
      <c r="B79" s="19" t="s">
        <v>14</v>
      </c>
      <c r="C79" s="20" t="s">
        <v>79</v>
      </c>
      <c r="D79" s="40">
        <v>2500000</v>
      </c>
      <c r="E79" s="20" t="s">
        <v>214</v>
      </c>
      <c r="I79" s="45">
        <f>D79</f>
        <v>2500000</v>
      </c>
    </row>
    <row r="80" spans="2:9">
      <c r="B80" s="19" t="s">
        <v>16</v>
      </c>
      <c r="C80" s="20" t="s">
        <v>80</v>
      </c>
      <c r="D80" s="40">
        <v>400000</v>
      </c>
      <c r="E80" s="20" t="s">
        <v>214</v>
      </c>
      <c r="I80" s="45">
        <f>D80</f>
        <v>400000</v>
      </c>
    </row>
    <row r="81" spans="2:9">
      <c r="B81" s="19" t="s">
        <v>18</v>
      </c>
      <c r="C81" s="20" t="s">
        <v>81</v>
      </c>
      <c r="D81" s="40">
        <v>200000</v>
      </c>
      <c r="E81" s="20" t="s">
        <v>214</v>
      </c>
      <c r="I81" s="45">
        <f>D81</f>
        <v>200000</v>
      </c>
    </row>
    <row r="82" spans="2:9">
      <c r="B82" s="19" t="s">
        <v>20</v>
      </c>
      <c r="C82" s="20" t="s">
        <v>82</v>
      </c>
      <c r="D82" s="40">
        <v>1500000</v>
      </c>
      <c r="E82" s="20" t="s">
        <v>214</v>
      </c>
      <c r="I82" s="45">
        <f>D82</f>
        <v>1500000</v>
      </c>
    </row>
    <row r="83" spans="2:9">
      <c r="B83" s="19"/>
      <c r="C83" s="6"/>
      <c r="D83" s="40"/>
      <c r="E83" s="6"/>
      <c r="G83" s="45"/>
    </row>
    <row r="84" spans="2:9" s="25" customFormat="1">
      <c r="B84" s="22">
        <v>6</v>
      </c>
      <c r="C84" s="23" t="s">
        <v>83</v>
      </c>
      <c r="D84" s="47">
        <f>D86+D87+D88+D89+D90</f>
        <v>6100000</v>
      </c>
      <c r="E84" s="23" t="s">
        <v>214</v>
      </c>
    </row>
    <row r="85" spans="2:9">
      <c r="B85" s="5"/>
      <c r="C85" s="20" t="s">
        <v>48</v>
      </c>
      <c r="D85" s="46" t="s">
        <v>180</v>
      </c>
      <c r="E85" s="6"/>
    </row>
    <row r="86" spans="2:9">
      <c r="B86" s="19" t="s">
        <v>12</v>
      </c>
      <c r="C86" s="20" t="s">
        <v>84</v>
      </c>
      <c r="D86" s="40">
        <v>1500000</v>
      </c>
      <c r="E86" s="20" t="s">
        <v>214</v>
      </c>
      <c r="I86" s="45">
        <f>D86</f>
        <v>1500000</v>
      </c>
    </row>
    <row r="87" spans="2:9">
      <c r="B87" s="19" t="s">
        <v>14</v>
      </c>
      <c r="C87" s="20" t="s">
        <v>87</v>
      </c>
      <c r="D87" s="40">
        <v>1500000</v>
      </c>
      <c r="E87" s="20" t="s">
        <v>214</v>
      </c>
      <c r="I87" s="45">
        <f>D87</f>
        <v>1500000</v>
      </c>
    </row>
    <row r="88" spans="2:9">
      <c r="B88" s="19" t="s">
        <v>16</v>
      </c>
      <c r="C88" s="20" t="s">
        <v>70</v>
      </c>
      <c r="D88" s="40">
        <v>100000</v>
      </c>
      <c r="E88" s="20" t="s">
        <v>214</v>
      </c>
      <c r="I88" s="45">
        <f>D88</f>
        <v>100000</v>
      </c>
    </row>
    <row r="89" spans="2:9">
      <c r="B89" s="55" t="s">
        <v>18</v>
      </c>
      <c r="C89" s="20" t="s">
        <v>88</v>
      </c>
      <c r="D89" s="40">
        <v>1500000</v>
      </c>
      <c r="E89" s="20" t="s">
        <v>214</v>
      </c>
      <c r="I89" s="45">
        <f>D89</f>
        <v>1500000</v>
      </c>
    </row>
    <row r="90" spans="2:9">
      <c r="B90" s="55" t="s">
        <v>20</v>
      </c>
      <c r="C90" s="20" t="s">
        <v>89</v>
      </c>
      <c r="D90" s="40">
        <v>1500000</v>
      </c>
      <c r="E90" s="20" t="s">
        <v>214</v>
      </c>
      <c r="I90" s="45">
        <f>D90</f>
        <v>1500000</v>
      </c>
    </row>
    <row r="91" spans="2:9">
      <c r="B91" s="5"/>
      <c r="C91" s="6"/>
      <c r="D91" s="40"/>
      <c r="E91" s="6"/>
    </row>
    <row r="92" spans="2:9" s="25" customFormat="1">
      <c r="B92" s="22">
        <v>8</v>
      </c>
      <c r="C92" s="23" t="s">
        <v>90</v>
      </c>
      <c r="D92" s="47">
        <f>D94</f>
        <v>800000</v>
      </c>
      <c r="E92" s="23" t="s">
        <v>215</v>
      </c>
    </row>
    <row r="93" spans="2:9">
      <c r="B93" s="5"/>
      <c r="C93" s="20" t="s">
        <v>48</v>
      </c>
      <c r="D93" s="46" t="s">
        <v>180</v>
      </c>
      <c r="E93" s="6"/>
    </row>
    <row r="94" spans="2:9">
      <c r="B94" s="19" t="s">
        <v>12</v>
      </c>
      <c r="C94" s="20" t="s">
        <v>91</v>
      </c>
      <c r="D94" s="40">
        <v>800000</v>
      </c>
      <c r="E94" s="20" t="s">
        <v>215</v>
      </c>
      <c r="G94" s="45">
        <f>D94</f>
        <v>800000</v>
      </c>
    </row>
    <row r="95" spans="2:9">
      <c r="B95" s="5"/>
      <c r="C95" s="6"/>
      <c r="D95" s="40"/>
      <c r="E95" s="6"/>
    </row>
    <row r="96" spans="2:9" s="25" customFormat="1" ht="31">
      <c r="B96" s="22">
        <v>9</v>
      </c>
      <c r="C96" s="54" t="s">
        <v>182</v>
      </c>
      <c r="D96" s="47">
        <f>SUM(D98:D107)</f>
        <v>30214000</v>
      </c>
      <c r="E96" s="54" t="s">
        <v>234</v>
      </c>
    </row>
    <row r="97" spans="2:10">
      <c r="B97" s="5"/>
      <c r="C97" s="20" t="s">
        <v>48</v>
      </c>
      <c r="D97" s="46">
        <f>SUM(C98)</f>
        <v>0</v>
      </c>
      <c r="E97" s="6"/>
    </row>
    <row r="98" spans="2:10">
      <c r="B98" s="5" t="s">
        <v>12</v>
      </c>
      <c r="C98" s="20" t="s">
        <v>92</v>
      </c>
      <c r="D98" s="40">
        <v>700000</v>
      </c>
      <c r="E98" s="20" t="s">
        <v>219</v>
      </c>
      <c r="H98" s="45">
        <f>D98</f>
        <v>700000</v>
      </c>
      <c r="I98" s="45"/>
    </row>
    <row r="99" spans="2:10">
      <c r="B99" s="5" t="s">
        <v>14</v>
      </c>
      <c r="C99" s="20" t="s">
        <v>93</v>
      </c>
      <c r="D99" s="40">
        <v>2400000</v>
      </c>
      <c r="E99" s="20" t="s">
        <v>219</v>
      </c>
      <c r="H99" s="45">
        <f>D99</f>
        <v>2400000</v>
      </c>
      <c r="I99" s="45"/>
    </row>
    <row r="100" spans="2:10">
      <c r="B100" s="19" t="s">
        <v>16</v>
      </c>
      <c r="C100" s="20" t="s">
        <v>94</v>
      </c>
      <c r="D100" s="40">
        <f>200000*12</f>
        <v>2400000</v>
      </c>
      <c r="E100" s="20" t="s">
        <v>215</v>
      </c>
      <c r="G100" s="45">
        <f>D100</f>
        <v>2400000</v>
      </c>
    </row>
    <row r="101" spans="2:10">
      <c r="B101" s="19" t="s">
        <v>18</v>
      </c>
      <c r="C101" s="21" t="s">
        <v>95</v>
      </c>
      <c r="D101" s="40">
        <f>200000*12</f>
        <v>2400000</v>
      </c>
      <c r="E101" s="20" t="s">
        <v>215</v>
      </c>
      <c r="G101" s="45">
        <f>D101</f>
        <v>2400000</v>
      </c>
    </row>
    <row r="102" spans="2:10">
      <c r="B102" s="19" t="s">
        <v>20</v>
      </c>
      <c r="C102" s="20" t="s">
        <v>222</v>
      </c>
      <c r="D102" s="40">
        <v>7200000</v>
      </c>
      <c r="E102" s="20" t="s">
        <v>215</v>
      </c>
      <c r="G102" s="45">
        <f>D102</f>
        <v>7200000</v>
      </c>
    </row>
    <row r="103" spans="2:10">
      <c r="B103" s="19" t="s">
        <v>22</v>
      </c>
      <c r="C103" s="20" t="s">
        <v>97</v>
      </c>
      <c r="D103" s="40">
        <v>2000000</v>
      </c>
      <c r="E103" s="20" t="s">
        <v>215</v>
      </c>
      <c r="G103" s="45">
        <f>D103</f>
        <v>2000000</v>
      </c>
    </row>
    <row r="104" spans="2:10">
      <c r="B104" s="19" t="s">
        <v>24</v>
      </c>
      <c r="C104" s="20" t="s">
        <v>98</v>
      </c>
      <c r="D104" s="40">
        <v>4614000</v>
      </c>
      <c r="E104" s="20" t="s">
        <v>218</v>
      </c>
      <c r="J104" s="45">
        <f>D104</f>
        <v>4614000</v>
      </c>
    </row>
    <row r="105" spans="2:10">
      <c r="B105" s="19" t="s">
        <v>26</v>
      </c>
      <c r="C105" s="20" t="s">
        <v>99</v>
      </c>
      <c r="D105" s="40">
        <v>700000</v>
      </c>
      <c r="E105" s="20" t="s">
        <v>219</v>
      </c>
      <c r="H105" s="45">
        <f>D105</f>
        <v>700000</v>
      </c>
      <c r="I105" s="45"/>
    </row>
    <row r="106" spans="2:10">
      <c r="B106" s="19" t="s">
        <v>28</v>
      </c>
      <c r="C106" s="20" t="s">
        <v>100</v>
      </c>
      <c r="D106" s="40">
        <v>600000</v>
      </c>
      <c r="E106" s="20" t="s">
        <v>215</v>
      </c>
      <c r="G106" s="45">
        <f>D106</f>
        <v>600000</v>
      </c>
    </row>
    <row r="107" spans="2:10">
      <c r="B107" s="19" t="s">
        <v>55</v>
      </c>
      <c r="C107" s="20" t="s">
        <v>101</v>
      </c>
      <c r="D107" s="40">
        <f>600000*12</f>
        <v>7200000</v>
      </c>
      <c r="E107" s="20" t="s">
        <v>215</v>
      </c>
      <c r="G107" s="45">
        <f>D107</f>
        <v>7200000</v>
      </c>
    </row>
    <row r="108" spans="2:10">
      <c r="B108" s="5"/>
      <c r="C108" s="6"/>
      <c r="D108" s="40"/>
      <c r="E108" s="6"/>
    </row>
    <row r="109" spans="2:10" s="25" customFormat="1" ht="31">
      <c r="B109" s="22">
        <v>10</v>
      </c>
      <c r="C109" s="54" t="s">
        <v>102</v>
      </c>
      <c r="D109" s="47">
        <f>D111+D112+D113+D114</f>
        <v>15768000</v>
      </c>
      <c r="E109" s="23" t="s">
        <v>219</v>
      </c>
    </row>
    <row r="110" spans="2:10">
      <c r="B110" s="5"/>
      <c r="C110" s="20" t="s">
        <v>48</v>
      </c>
      <c r="D110" s="46" t="s">
        <v>180</v>
      </c>
      <c r="E110" s="6"/>
    </row>
    <row r="111" spans="2:10">
      <c r="B111" s="19" t="s">
        <v>12</v>
      </c>
      <c r="C111" s="20" t="s">
        <v>103</v>
      </c>
      <c r="D111" s="40">
        <v>5000000</v>
      </c>
      <c r="E111" s="20" t="s">
        <v>219</v>
      </c>
      <c r="H111" s="45">
        <f>D111</f>
        <v>5000000</v>
      </c>
    </row>
    <row r="112" spans="2:10" ht="46.5">
      <c r="B112" s="19" t="s">
        <v>14</v>
      </c>
      <c r="C112" s="21" t="s">
        <v>104</v>
      </c>
      <c r="D112" s="40">
        <v>3000000</v>
      </c>
      <c r="E112" s="20" t="s">
        <v>219</v>
      </c>
      <c r="H112" s="45">
        <f>D112</f>
        <v>3000000</v>
      </c>
    </row>
    <row r="113" spans="2:10">
      <c r="B113" s="19" t="s">
        <v>16</v>
      </c>
      <c r="C113" s="20" t="s">
        <v>105</v>
      </c>
      <c r="D113" s="40">
        <v>768000</v>
      </c>
      <c r="E113" s="20" t="s">
        <v>219</v>
      </c>
      <c r="H113" s="45">
        <f>D113</f>
        <v>768000</v>
      </c>
    </row>
    <row r="114" spans="2:10">
      <c r="B114" s="19" t="s">
        <v>18</v>
      </c>
      <c r="C114" s="20" t="s">
        <v>235</v>
      </c>
      <c r="D114" s="40">
        <v>7000000</v>
      </c>
      <c r="E114" s="20" t="s">
        <v>219</v>
      </c>
      <c r="H114" s="45">
        <f>D114</f>
        <v>7000000</v>
      </c>
    </row>
    <row r="115" spans="2:10">
      <c r="B115" s="19" t="s">
        <v>20</v>
      </c>
      <c r="C115" s="20" t="s">
        <v>273</v>
      </c>
      <c r="D115" s="96">
        <v>1000000</v>
      </c>
      <c r="E115" s="94" t="s">
        <v>262</v>
      </c>
      <c r="H115" s="45"/>
    </row>
    <row r="116" spans="2:10">
      <c r="B116" s="5"/>
      <c r="C116" s="6"/>
      <c r="D116" s="40"/>
      <c r="E116" s="6"/>
    </row>
    <row r="117" spans="2:10" s="25" customFormat="1">
      <c r="B117" s="22">
        <v>11</v>
      </c>
      <c r="C117" s="23" t="s">
        <v>106</v>
      </c>
      <c r="D117" s="47">
        <v>2500000</v>
      </c>
      <c r="E117" s="23" t="s">
        <v>218</v>
      </c>
      <c r="J117" s="92">
        <f>D117</f>
        <v>2500000</v>
      </c>
    </row>
    <row r="118" spans="2:10">
      <c r="B118" s="5"/>
      <c r="C118" s="6"/>
      <c r="D118" s="40"/>
      <c r="E118" s="6"/>
    </row>
    <row r="119" spans="2:10" ht="16">
      <c r="B119" s="141" t="s">
        <v>184</v>
      </c>
      <c r="C119" s="24" t="s">
        <v>107</v>
      </c>
      <c r="D119" s="40"/>
      <c r="E119" s="6"/>
    </row>
    <row r="120" spans="2:10" s="25" customFormat="1">
      <c r="B120" s="22">
        <v>1</v>
      </c>
      <c r="C120" s="23" t="s">
        <v>108</v>
      </c>
      <c r="D120" s="47">
        <f>D122+D123</f>
        <v>9000000</v>
      </c>
      <c r="E120" s="23" t="s">
        <v>219</v>
      </c>
      <c r="F120" s="92"/>
    </row>
    <row r="121" spans="2:10">
      <c r="B121" s="5"/>
      <c r="C121" s="20" t="s">
        <v>48</v>
      </c>
      <c r="D121" s="46" t="s">
        <v>180</v>
      </c>
      <c r="E121" s="6"/>
    </row>
    <row r="122" spans="2:10">
      <c r="B122" s="19" t="s">
        <v>12</v>
      </c>
      <c r="C122" s="20" t="s">
        <v>109</v>
      </c>
      <c r="D122" s="40">
        <v>4000000</v>
      </c>
      <c r="E122" s="20" t="s">
        <v>219</v>
      </c>
      <c r="H122" s="45">
        <f>D122</f>
        <v>4000000</v>
      </c>
    </row>
    <row r="123" spans="2:10">
      <c r="B123" s="19" t="s">
        <v>14</v>
      </c>
      <c r="C123" s="20" t="s">
        <v>111</v>
      </c>
      <c r="D123" s="40">
        <v>5000000</v>
      </c>
      <c r="E123" s="20" t="s">
        <v>219</v>
      </c>
      <c r="H123" s="45">
        <f>D123</f>
        <v>5000000</v>
      </c>
    </row>
    <row r="124" spans="2:10">
      <c r="B124" s="5"/>
      <c r="C124" s="6"/>
      <c r="D124" s="40"/>
      <c r="E124" s="6"/>
    </row>
    <row r="125" spans="2:10">
      <c r="B125" s="22">
        <v>2</v>
      </c>
      <c r="C125" s="23" t="s">
        <v>112</v>
      </c>
      <c r="D125" s="47">
        <f>SUM(D128:D136)</f>
        <v>80660500</v>
      </c>
      <c r="E125" s="23" t="s">
        <v>219</v>
      </c>
    </row>
    <row r="126" spans="2:10">
      <c r="B126" s="22" t="s">
        <v>71</v>
      </c>
      <c r="C126" s="23" t="s">
        <v>113</v>
      </c>
      <c r="D126" s="40"/>
      <c r="E126" s="6"/>
    </row>
    <row r="127" spans="2:10">
      <c r="B127" s="5"/>
      <c r="C127" s="20" t="s">
        <v>48</v>
      </c>
      <c r="D127" s="46" t="s">
        <v>180</v>
      </c>
      <c r="E127" s="6"/>
    </row>
    <row r="128" spans="2:10">
      <c r="B128" s="5" t="s">
        <v>12</v>
      </c>
      <c r="C128" s="20" t="s">
        <v>114</v>
      </c>
      <c r="D128" s="40">
        <v>28320000</v>
      </c>
      <c r="E128" s="20" t="s">
        <v>219</v>
      </c>
      <c r="H128" s="45">
        <f t="shared" ref="H128:H136" si="0">D128</f>
        <v>28320000</v>
      </c>
    </row>
    <row r="129" spans="2:9">
      <c r="B129" s="5" t="s">
        <v>14</v>
      </c>
      <c r="C129" s="20" t="s">
        <v>115</v>
      </c>
      <c r="D129" s="40">
        <v>7140000</v>
      </c>
      <c r="E129" s="20" t="s">
        <v>219</v>
      </c>
      <c r="H129" s="45">
        <f t="shared" si="0"/>
        <v>7140000</v>
      </c>
    </row>
    <row r="130" spans="2:9">
      <c r="B130" s="19" t="s">
        <v>16</v>
      </c>
      <c r="C130" s="20" t="s">
        <v>116</v>
      </c>
      <c r="D130" s="40">
        <v>3500000</v>
      </c>
      <c r="E130" s="20" t="s">
        <v>219</v>
      </c>
      <c r="H130" s="45">
        <f t="shared" si="0"/>
        <v>3500000</v>
      </c>
    </row>
    <row r="131" spans="2:9">
      <c r="B131" s="19" t="s">
        <v>18</v>
      </c>
      <c r="C131" s="20" t="s">
        <v>118</v>
      </c>
      <c r="D131" s="40">
        <v>5000000</v>
      </c>
      <c r="E131" s="20" t="s">
        <v>219</v>
      </c>
      <c r="H131" s="45">
        <f t="shared" si="0"/>
        <v>5000000</v>
      </c>
    </row>
    <row r="132" spans="2:9">
      <c r="B132" s="19" t="s">
        <v>20</v>
      </c>
      <c r="C132" s="20" t="s">
        <v>119</v>
      </c>
      <c r="D132" s="40">
        <v>6000000</v>
      </c>
      <c r="E132" s="20" t="s">
        <v>219</v>
      </c>
      <c r="H132" s="45">
        <f t="shared" si="0"/>
        <v>6000000</v>
      </c>
    </row>
    <row r="133" spans="2:9">
      <c r="B133" s="19" t="s">
        <v>22</v>
      </c>
      <c r="C133" s="20" t="s">
        <v>223</v>
      </c>
      <c r="D133" s="40">
        <v>9000000</v>
      </c>
      <c r="E133" s="20" t="s">
        <v>219</v>
      </c>
      <c r="H133" s="45">
        <f t="shared" si="0"/>
        <v>9000000</v>
      </c>
    </row>
    <row r="134" spans="2:9">
      <c r="B134" s="19" t="s">
        <v>24</v>
      </c>
      <c r="C134" s="20" t="s">
        <v>121</v>
      </c>
      <c r="D134" s="40">
        <v>10500000</v>
      </c>
      <c r="E134" s="20" t="s">
        <v>219</v>
      </c>
      <c r="H134" s="45">
        <f t="shared" si="0"/>
        <v>10500000</v>
      </c>
    </row>
    <row r="135" spans="2:9">
      <c r="B135" s="19" t="s">
        <v>26</v>
      </c>
      <c r="C135" s="20" t="s">
        <v>122</v>
      </c>
      <c r="D135" s="40">
        <v>5650000</v>
      </c>
      <c r="E135" s="20" t="s">
        <v>219</v>
      </c>
      <c r="H135" s="45">
        <f t="shared" si="0"/>
        <v>5650000</v>
      </c>
    </row>
    <row r="136" spans="2:9">
      <c r="B136" s="19" t="s">
        <v>28</v>
      </c>
      <c r="C136" s="20" t="s">
        <v>224</v>
      </c>
      <c r="D136" s="40">
        <v>5550500</v>
      </c>
      <c r="E136" s="20" t="s">
        <v>219</v>
      </c>
      <c r="H136" s="45">
        <f t="shared" si="0"/>
        <v>5550500</v>
      </c>
    </row>
    <row r="137" spans="2:9">
      <c r="B137" s="5"/>
      <c r="C137" s="6"/>
      <c r="D137" s="40"/>
      <c r="E137" s="6"/>
      <c r="I137" s="45"/>
    </row>
    <row r="138" spans="2:9" s="25" customFormat="1">
      <c r="B138" s="22" t="s">
        <v>162</v>
      </c>
      <c r="C138" s="23" t="s">
        <v>124</v>
      </c>
      <c r="D138" s="47">
        <f>D140+D141+D142+D143+D144+D145+D146</f>
        <v>21640000</v>
      </c>
      <c r="E138" s="23" t="s">
        <v>219</v>
      </c>
      <c r="G138" s="92"/>
    </row>
    <row r="139" spans="2:9">
      <c r="B139" s="5"/>
      <c r="C139" s="20" t="s">
        <v>48</v>
      </c>
      <c r="D139" s="46" t="s">
        <v>180</v>
      </c>
      <c r="E139" s="6"/>
    </row>
    <row r="140" spans="2:9">
      <c r="B140" s="19" t="s">
        <v>12</v>
      </c>
      <c r="C140" s="20" t="s">
        <v>125</v>
      </c>
      <c r="D140" s="40">
        <v>2100000</v>
      </c>
      <c r="E140" s="6" t="s">
        <v>219</v>
      </c>
      <c r="H140" s="45">
        <f t="shared" ref="H140:H146" si="1">D140</f>
        <v>2100000</v>
      </c>
    </row>
    <row r="141" spans="2:9">
      <c r="B141" s="19" t="s">
        <v>14</v>
      </c>
      <c r="C141" s="20" t="s">
        <v>126</v>
      </c>
      <c r="D141" s="40">
        <v>5000000</v>
      </c>
      <c r="E141" s="6" t="s">
        <v>219</v>
      </c>
      <c r="H141" s="45">
        <f t="shared" si="1"/>
        <v>5000000</v>
      </c>
    </row>
    <row r="142" spans="2:9">
      <c r="B142" s="19" t="s">
        <v>16</v>
      </c>
      <c r="C142" s="20" t="s">
        <v>226</v>
      </c>
      <c r="D142" s="40">
        <v>600000</v>
      </c>
      <c r="E142" s="6" t="s">
        <v>219</v>
      </c>
      <c r="H142" s="45">
        <f t="shared" si="1"/>
        <v>600000</v>
      </c>
    </row>
    <row r="143" spans="2:9">
      <c r="B143" s="19" t="s">
        <v>18</v>
      </c>
      <c r="C143" s="20" t="s">
        <v>130</v>
      </c>
      <c r="D143" s="40">
        <v>3000000</v>
      </c>
      <c r="E143" s="6" t="s">
        <v>219</v>
      </c>
      <c r="H143" s="45">
        <f t="shared" si="1"/>
        <v>3000000</v>
      </c>
    </row>
    <row r="144" spans="2:9">
      <c r="B144" s="26" t="s">
        <v>20</v>
      </c>
      <c r="C144" s="27" t="s">
        <v>131</v>
      </c>
      <c r="D144" s="40">
        <v>1440000</v>
      </c>
      <c r="E144" s="6" t="s">
        <v>219</v>
      </c>
      <c r="H144" s="45">
        <f t="shared" si="1"/>
        <v>1440000</v>
      </c>
    </row>
    <row r="145" spans="2:9">
      <c r="B145" s="26" t="s">
        <v>22</v>
      </c>
      <c r="C145" s="27" t="s">
        <v>227</v>
      </c>
      <c r="D145" s="40">
        <v>4500000</v>
      </c>
      <c r="E145" s="6" t="s">
        <v>219</v>
      </c>
      <c r="H145" s="45">
        <f t="shared" si="1"/>
        <v>4500000</v>
      </c>
    </row>
    <row r="146" spans="2:9">
      <c r="B146" s="26" t="s">
        <v>24</v>
      </c>
      <c r="C146" s="27" t="s">
        <v>127</v>
      </c>
      <c r="D146" s="91">
        <v>5000000</v>
      </c>
      <c r="E146" s="6" t="s">
        <v>219</v>
      </c>
      <c r="H146" s="45">
        <f t="shared" si="1"/>
        <v>5000000</v>
      </c>
    </row>
    <row r="147" spans="2:9">
      <c r="B147" s="26"/>
      <c r="C147" s="27"/>
      <c r="E147" s="6"/>
    </row>
    <row r="148" spans="2:9" s="25" customFormat="1" ht="31">
      <c r="B148" s="29" t="s">
        <v>51</v>
      </c>
      <c r="C148" s="30" t="s">
        <v>134</v>
      </c>
      <c r="D148" s="47">
        <f>SUM(D149:D151)</f>
        <v>330387000</v>
      </c>
      <c r="E148" s="23"/>
      <c r="I148" s="92"/>
    </row>
    <row r="149" spans="2:9">
      <c r="B149" s="26" t="s">
        <v>12</v>
      </c>
      <c r="C149" s="27" t="s">
        <v>228</v>
      </c>
      <c r="D149" s="40">
        <v>86827000</v>
      </c>
      <c r="E149" s="6" t="s">
        <v>219</v>
      </c>
      <c r="H149" s="45">
        <f>D149</f>
        <v>86827000</v>
      </c>
    </row>
    <row r="150" spans="2:9">
      <c r="B150" s="26" t="s">
        <v>14</v>
      </c>
      <c r="C150" s="27" t="s">
        <v>229</v>
      </c>
      <c r="D150" s="40">
        <v>180000000</v>
      </c>
      <c r="E150" s="6" t="s">
        <v>219</v>
      </c>
      <c r="H150" s="45">
        <f>D150</f>
        <v>180000000</v>
      </c>
    </row>
    <row r="151" spans="2:9">
      <c r="B151" s="35" t="s">
        <v>16</v>
      </c>
      <c r="C151" s="36" t="s">
        <v>230</v>
      </c>
      <c r="D151" s="51">
        <v>63560000</v>
      </c>
      <c r="E151" s="8" t="s">
        <v>219</v>
      </c>
      <c r="H151" s="45">
        <f>D151</f>
        <v>63560000</v>
      </c>
    </row>
    <row r="152" spans="2:9">
      <c r="B152" s="35"/>
      <c r="C152" s="36"/>
      <c r="D152" s="51"/>
      <c r="E152" s="8"/>
      <c r="I152" s="45"/>
    </row>
    <row r="153" spans="2:9" s="68" customFormat="1">
      <c r="B153" s="29" t="s">
        <v>123</v>
      </c>
      <c r="C153" s="30" t="s">
        <v>137</v>
      </c>
      <c r="D153" s="47">
        <f>D155+D156+D157+D158</f>
        <v>154396500</v>
      </c>
      <c r="E153" s="23" t="s">
        <v>219</v>
      </c>
    </row>
    <row r="154" spans="2:9">
      <c r="B154" s="26"/>
      <c r="C154" s="28" t="s">
        <v>139</v>
      </c>
      <c r="D154" s="40"/>
      <c r="E154" s="6"/>
    </row>
    <row r="155" spans="2:9">
      <c r="B155" s="26" t="s">
        <v>12</v>
      </c>
      <c r="C155" s="27" t="s">
        <v>140</v>
      </c>
      <c r="D155" s="40">
        <v>5000000</v>
      </c>
      <c r="E155" s="6" t="s">
        <v>219</v>
      </c>
      <c r="H155" s="45">
        <f>D155</f>
        <v>5000000</v>
      </c>
    </row>
    <row r="156" spans="2:9">
      <c r="B156" s="26" t="s">
        <v>14</v>
      </c>
      <c r="C156" s="27" t="s">
        <v>141</v>
      </c>
      <c r="D156" s="40">
        <v>3000000</v>
      </c>
      <c r="E156" s="6" t="s">
        <v>219</v>
      </c>
      <c r="H156" s="45">
        <f>D156</f>
        <v>3000000</v>
      </c>
    </row>
    <row r="157" spans="2:9" ht="31">
      <c r="B157" s="26" t="s">
        <v>16</v>
      </c>
      <c r="C157" s="27" t="s">
        <v>279</v>
      </c>
      <c r="D157" s="40">
        <v>66396500</v>
      </c>
      <c r="E157" s="6" t="s">
        <v>219</v>
      </c>
      <c r="H157" s="45">
        <f>D157</f>
        <v>66396500</v>
      </c>
    </row>
    <row r="158" spans="2:9" ht="31">
      <c r="B158" s="26" t="s">
        <v>18</v>
      </c>
      <c r="C158" s="27" t="s">
        <v>280</v>
      </c>
      <c r="D158" s="40">
        <v>80000000</v>
      </c>
      <c r="E158" s="6" t="s">
        <v>219</v>
      </c>
      <c r="H158" s="45">
        <f>D158</f>
        <v>80000000</v>
      </c>
    </row>
    <row r="159" spans="2:9">
      <c r="B159" s="26"/>
      <c r="C159" s="27"/>
      <c r="D159" s="40"/>
      <c r="E159" s="6"/>
    </row>
    <row r="160" spans="2:9" s="25" customFormat="1">
      <c r="B160" s="143" t="s">
        <v>185</v>
      </c>
      <c r="C160" s="30" t="s">
        <v>143</v>
      </c>
      <c r="D160" s="47"/>
      <c r="E160" s="23"/>
      <c r="I160" s="92"/>
    </row>
    <row r="161" spans="2:9" s="25" customFormat="1" ht="31">
      <c r="B161" s="29">
        <v>1</v>
      </c>
      <c r="C161" s="30" t="s">
        <v>144</v>
      </c>
      <c r="D161" s="47">
        <f>D166+D164+D165+D167+D168</f>
        <v>23216000</v>
      </c>
      <c r="E161" s="54" t="s">
        <v>286</v>
      </c>
      <c r="F161" s="92"/>
    </row>
    <row r="162" spans="2:9" ht="31">
      <c r="B162" s="26"/>
      <c r="C162" s="27" t="s">
        <v>145</v>
      </c>
      <c r="D162" s="40"/>
      <c r="E162" s="6"/>
    </row>
    <row r="163" spans="2:9">
      <c r="B163" s="26"/>
      <c r="C163" s="27" t="s">
        <v>146</v>
      </c>
      <c r="D163" s="40"/>
      <c r="E163" s="6"/>
    </row>
    <row r="164" spans="2:9">
      <c r="B164" s="26" t="s">
        <v>12</v>
      </c>
      <c r="C164" s="27" t="s">
        <v>147</v>
      </c>
      <c r="D164" s="46">
        <v>4876000</v>
      </c>
      <c r="E164" s="6" t="s">
        <v>214</v>
      </c>
      <c r="I164" s="45">
        <f>D164</f>
        <v>4876000</v>
      </c>
    </row>
    <row r="165" spans="2:9">
      <c r="B165" s="26" t="s">
        <v>14</v>
      </c>
      <c r="C165" s="27" t="s">
        <v>148</v>
      </c>
      <c r="D165" s="40">
        <v>7000000</v>
      </c>
      <c r="E165" s="6" t="s">
        <v>219</v>
      </c>
      <c r="H165" s="45">
        <f>D165</f>
        <v>7000000</v>
      </c>
    </row>
    <row r="166" spans="2:9">
      <c r="B166" s="26" t="s">
        <v>16</v>
      </c>
      <c r="C166" s="27" t="s">
        <v>149</v>
      </c>
      <c r="D166" s="40">
        <v>3340000</v>
      </c>
      <c r="E166" s="6" t="s">
        <v>215</v>
      </c>
      <c r="F166" s="45"/>
      <c r="G166" s="45">
        <f>D166</f>
        <v>3340000</v>
      </c>
    </row>
    <row r="167" spans="2:9">
      <c r="B167" s="26" t="s">
        <v>18</v>
      </c>
      <c r="C167" s="27" t="s">
        <v>150</v>
      </c>
      <c r="D167" s="40">
        <v>5000000</v>
      </c>
      <c r="E167" s="6" t="s">
        <v>214</v>
      </c>
      <c r="I167" s="45">
        <f>D167</f>
        <v>5000000</v>
      </c>
    </row>
    <row r="168" spans="2:9">
      <c r="B168" s="19" t="s">
        <v>20</v>
      </c>
      <c r="C168" s="27" t="s">
        <v>151</v>
      </c>
      <c r="D168" s="40">
        <v>3000000</v>
      </c>
      <c r="E168" s="6" t="s">
        <v>219</v>
      </c>
      <c r="H168" s="45">
        <f>D168</f>
        <v>3000000</v>
      </c>
    </row>
    <row r="169" spans="2:9" ht="31">
      <c r="B169" s="19" t="s">
        <v>22</v>
      </c>
      <c r="C169" s="27" t="s">
        <v>270</v>
      </c>
      <c r="D169" s="96">
        <v>4000000</v>
      </c>
      <c r="E169" s="97" t="s">
        <v>262</v>
      </c>
      <c r="G169" s="45"/>
    </row>
    <row r="170" spans="2:9">
      <c r="B170" s="19"/>
      <c r="C170" s="27"/>
      <c r="D170" s="40"/>
      <c r="E170" s="6"/>
      <c r="G170" s="45"/>
    </row>
    <row r="171" spans="2:9">
      <c r="B171" s="22">
        <v>2</v>
      </c>
      <c r="C171" s="30" t="s">
        <v>267</v>
      </c>
      <c r="D171" s="40"/>
      <c r="E171" s="6"/>
      <c r="G171" s="45"/>
    </row>
    <row r="172" spans="2:9">
      <c r="B172" s="19" t="s">
        <v>12</v>
      </c>
      <c r="C172" s="27" t="s">
        <v>268</v>
      </c>
      <c r="D172" s="96">
        <v>10000000</v>
      </c>
      <c r="E172" s="94" t="s">
        <v>262</v>
      </c>
      <c r="G172" s="45"/>
    </row>
    <row r="173" spans="2:9">
      <c r="B173" s="26"/>
      <c r="C173" s="27"/>
      <c r="D173" s="40"/>
      <c r="E173" s="6"/>
    </row>
    <row r="174" spans="2:9" s="25" customFormat="1">
      <c r="B174" s="29">
        <v>3</v>
      </c>
      <c r="C174" s="30" t="s">
        <v>152</v>
      </c>
      <c r="D174" s="47">
        <v>6000000</v>
      </c>
      <c r="E174" s="23" t="s">
        <v>219</v>
      </c>
      <c r="G174" s="92"/>
      <c r="H174" s="92">
        <f>D174</f>
        <v>6000000</v>
      </c>
    </row>
    <row r="175" spans="2:9">
      <c r="B175" s="26"/>
      <c r="C175" s="27"/>
      <c r="D175" s="40"/>
      <c r="E175" s="6"/>
    </row>
    <row r="176" spans="2:9" s="25" customFormat="1">
      <c r="B176" s="29">
        <v>4</v>
      </c>
      <c r="C176" s="71" t="s">
        <v>187</v>
      </c>
      <c r="D176" s="78">
        <f>D179+D180</f>
        <v>4000000</v>
      </c>
      <c r="E176" s="79" t="s">
        <v>219</v>
      </c>
      <c r="H176" s="92"/>
    </row>
    <row r="177" spans="1:9" s="80" customFormat="1">
      <c r="A177" s="145"/>
      <c r="B177" s="26"/>
      <c r="C177" s="36" t="s">
        <v>188</v>
      </c>
      <c r="D177" s="52" t="s">
        <v>180</v>
      </c>
      <c r="E177" s="8"/>
    </row>
    <row r="178" spans="1:9">
      <c r="B178" s="5"/>
      <c r="C178" s="27" t="s">
        <v>146</v>
      </c>
      <c r="D178" s="46" t="s">
        <v>180</v>
      </c>
      <c r="E178" s="6"/>
    </row>
    <row r="179" spans="1:9" s="81" customFormat="1">
      <c r="B179" s="76" t="s">
        <v>12</v>
      </c>
      <c r="C179" s="27" t="s">
        <v>189</v>
      </c>
      <c r="D179" s="62">
        <v>1000000</v>
      </c>
      <c r="E179" s="20" t="s">
        <v>219</v>
      </c>
      <c r="H179" s="144">
        <f>D179</f>
        <v>1000000</v>
      </c>
    </row>
    <row r="180" spans="1:9" s="81" customFormat="1">
      <c r="B180" s="19" t="s">
        <v>14</v>
      </c>
      <c r="C180" s="77" t="s">
        <v>190</v>
      </c>
      <c r="D180" s="62">
        <v>3000000</v>
      </c>
      <c r="E180" s="20" t="s">
        <v>219</v>
      </c>
      <c r="H180" s="144">
        <f>D180</f>
        <v>3000000</v>
      </c>
    </row>
    <row r="181" spans="1:9" s="25" customFormat="1">
      <c r="B181" s="22"/>
      <c r="C181" s="75"/>
      <c r="D181" s="66"/>
      <c r="E181" s="67"/>
    </row>
    <row r="182" spans="1:9" s="25" customFormat="1">
      <c r="B182" s="146">
        <v>5</v>
      </c>
      <c r="C182" s="72" t="s">
        <v>153</v>
      </c>
      <c r="D182" s="66">
        <f>D184+D185+D186</f>
        <v>7760000</v>
      </c>
      <c r="E182" s="67" t="s">
        <v>214</v>
      </c>
    </row>
    <row r="183" spans="1:9">
      <c r="B183" s="26"/>
      <c r="C183" s="27" t="s">
        <v>154</v>
      </c>
      <c r="D183" s="46" t="s">
        <v>180</v>
      </c>
      <c r="E183" s="6"/>
    </row>
    <row r="184" spans="1:9">
      <c r="B184" s="26" t="s">
        <v>12</v>
      </c>
      <c r="C184" s="27" t="s">
        <v>49</v>
      </c>
      <c r="D184" s="40">
        <v>1160000</v>
      </c>
      <c r="E184" s="20" t="s">
        <v>214</v>
      </c>
      <c r="I184" s="45">
        <f>D184</f>
        <v>1160000</v>
      </c>
    </row>
    <row r="185" spans="1:9">
      <c r="B185" s="26" t="s">
        <v>14</v>
      </c>
      <c r="C185" s="27" t="s">
        <v>155</v>
      </c>
      <c r="D185" s="40">
        <v>3000000</v>
      </c>
      <c r="E185" s="20" t="s">
        <v>214</v>
      </c>
      <c r="I185" s="45">
        <f>D185</f>
        <v>3000000</v>
      </c>
    </row>
    <row r="186" spans="1:9">
      <c r="B186" s="26" t="s">
        <v>16</v>
      </c>
      <c r="C186" s="27" t="s">
        <v>157</v>
      </c>
      <c r="D186" s="40">
        <v>3600000</v>
      </c>
      <c r="E186" s="20" t="s">
        <v>214</v>
      </c>
      <c r="I186" s="45">
        <f>D186</f>
        <v>3600000</v>
      </c>
    </row>
    <row r="187" spans="1:9">
      <c r="B187" s="26"/>
      <c r="C187" s="27"/>
      <c r="D187" s="40"/>
      <c r="E187" s="6"/>
    </row>
    <row r="188" spans="1:9">
      <c r="B188" s="26"/>
      <c r="C188" s="27"/>
      <c r="D188" s="40"/>
      <c r="E188" s="6"/>
    </row>
    <row r="189" spans="1:9" s="25" customFormat="1" ht="16">
      <c r="B189" s="143" t="s">
        <v>186</v>
      </c>
      <c r="C189" s="61" t="s">
        <v>158</v>
      </c>
      <c r="D189" s="47"/>
      <c r="E189" s="23"/>
    </row>
    <row r="190" spans="1:9" s="25" customFormat="1" ht="32">
      <c r="B190" s="29" t="s">
        <v>71</v>
      </c>
      <c r="C190" s="61" t="s">
        <v>159</v>
      </c>
      <c r="D190" s="47">
        <f>D192</f>
        <v>9000000</v>
      </c>
      <c r="E190" s="23" t="s">
        <v>219</v>
      </c>
      <c r="F190" s="92"/>
      <c r="H190" s="92"/>
    </row>
    <row r="191" spans="1:9">
      <c r="B191" s="26"/>
      <c r="C191" s="27" t="s">
        <v>160</v>
      </c>
      <c r="D191" s="46" t="s">
        <v>180</v>
      </c>
      <c r="E191" s="6"/>
    </row>
    <row r="192" spans="1:9" ht="31">
      <c r="B192" s="26" t="s">
        <v>12</v>
      </c>
      <c r="C192" s="27" t="s">
        <v>269</v>
      </c>
      <c r="D192" s="40">
        <v>9000000</v>
      </c>
      <c r="E192" s="20" t="s">
        <v>219</v>
      </c>
      <c r="H192" s="45">
        <f>D192</f>
        <v>9000000</v>
      </c>
    </row>
    <row r="193" spans="2:10">
      <c r="B193" s="26"/>
      <c r="C193" s="27"/>
      <c r="D193" s="40"/>
      <c r="E193" s="6"/>
    </row>
    <row r="194" spans="2:10" s="25" customFormat="1">
      <c r="B194" s="29" t="s">
        <v>162</v>
      </c>
      <c r="C194" s="30" t="s">
        <v>191</v>
      </c>
      <c r="D194" s="47">
        <f>D195</f>
        <v>32000000</v>
      </c>
      <c r="E194" s="23" t="s">
        <v>219</v>
      </c>
    </row>
    <row r="195" spans="2:10">
      <c r="B195" s="26" t="s">
        <v>12</v>
      </c>
      <c r="C195" s="27" t="s">
        <v>193</v>
      </c>
      <c r="D195" s="126">
        <v>32000000</v>
      </c>
      <c r="E195" s="6" t="s">
        <v>219</v>
      </c>
      <c r="H195" s="45">
        <f>D195</f>
        <v>32000000</v>
      </c>
    </row>
    <row r="196" spans="2:10">
      <c r="B196" s="26"/>
      <c r="C196" s="27"/>
      <c r="D196" s="40"/>
      <c r="E196" s="6"/>
    </row>
    <row r="197" spans="2:10" s="25" customFormat="1" ht="34.5" customHeight="1">
      <c r="B197" s="73" t="s">
        <v>51</v>
      </c>
      <c r="C197" s="30" t="s">
        <v>163</v>
      </c>
      <c r="D197" s="47">
        <f>D198</f>
        <v>5600000</v>
      </c>
      <c r="E197" s="23" t="s">
        <v>219</v>
      </c>
    </row>
    <row r="198" spans="2:10">
      <c r="B198" s="26" t="s">
        <v>12</v>
      </c>
      <c r="C198" s="27" t="s">
        <v>165</v>
      </c>
      <c r="D198" s="40">
        <v>5600000</v>
      </c>
      <c r="E198" s="6" t="s">
        <v>219</v>
      </c>
      <c r="H198" s="45">
        <f>D198</f>
        <v>5600000</v>
      </c>
    </row>
    <row r="199" spans="2:10">
      <c r="B199" s="26"/>
      <c r="C199" s="27"/>
      <c r="E199" s="6"/>
      <c r="I199" s="45"/>
    </row>
    <row r="200" spans="2:10" s="25" customFormat="1">
      <c r="B200" s="143" t="s">
        <v>196</v>
      </c>
      <c r="C200" s="30" t="s">
        <v>166</v>
      </c>
      <c r="D200" s="47">
        <f>D201</f>
        <v>82800000</v>
      </c>
      <c r="E200" s="23"/>
      <c r="F200" s="92"/>
    </row>
    <row r="201" spans="2:10" s="81" customFormat="1">
      <c r="B201" s="26" t="s">
        <v>12</v>
      </c>
      <c r="C201" s="27" t="s">
        <v>167</v>
      </c>
      <c r="D201" s="62">
        <v>82800000</v>
      </c>
      <c r="E201" s="20" t="s">
        <v>219</v>
      </c>
      <c r="H201" s="144">
        <f>D201</f>
        <v>82800000</v>
      </c>
    </row>
    <row r="202" spans="2:10">
      <c r="B202" s="26" t="s">
        <v>14</v>
      </c>
      <c r="C202" s="27" t="s">
        <v>271</v>
      </c>
      <c r="D202" s="160">
        <v>6279000</v>
      </c>
      <c r="E202" s="147" t="s">
        <v>272</v>
      </c>
      <c r="G202" s="45"/>
      <c r="H202" s="110"/>
    </row>
    <row r="203" spans="2:10" s="25" customFormat="1">
      <c r="B203" s="29"/>
      <c r="C203" s="30" t="s">
        <v>168</v>
      </c>
      <c r="D203" s="47">
        <f>D35+D44+D63+D70+D75+D84+D92+D96+D109+D117+D120+D125+D138+D148+D153+D161+D174+D176+D182+D194+D190+D197+D200</f>
        <v>1770695400</v>
      </c>
      <c r="E203" s="23"/>
      <c r="F203" s="92"/>
      <c r="H203" s="92"/>
    </row>
    <row r="204" spans="2:10">
      <c r="B204" s="26"/>
      <c r="C204" s="27"/>
      <c r="D204" s="40"/>
      <c r="E204" s="6"/>
      <c r="F204" s="45"/>
      <c r="H204" s="45"/>
    </row>
    <row r="205" spans="2:10">
      <c r="B205" s="29" t="s">
        <v>169</v>
      </c>
      <c r="C205" s="30" t="s">
        <v>170</v>
      </c>
      <c r="D205" s="40"/>
      <c r="E205" s="6"/>
      <c r="G205" s="45"/>
    </row>
    <row r="206" spans="2:10">
      <c r="B206" s="26" t="s">
        <v>66</v>
      </c>
      <c r="C206" s="27" t="s">
        <v>171</v>
      </c>
      <c r="D206" s="46" t="s">
        <v>180</v>
      </c>
      <c r="E206" s="6"/>
      <c r="H206" s="45"/>
    </row>
    <row r="207" spans="2:10">
      <c r="B207" s="26" t="s">
        <v>12</v>
      </c>
      <c r="C207" s="27" t="s">
        <v>225</v>
      </c>
      <c r="D207" s="46" t="s">
        <v>180</v>
      </c>
      <c r="E207" s="6"/>
    </row>
    <row r="208" spans="2:10">
      <c r="B208" s="26"/>
      <c r="C208" s="27"/>
      <c r="D208" s="40"/>
      <c r="E208" s="6"/>
      <c r="F208" s="45"/>
      <c r="G208" s="45"/>
      <c r="J208" s="45"/>
    </row>
    <row r="209" spans="1:13">
      <c r="B209" s="26" t="s">
        <v>38</v>
      </c>
      <c r="C209" s="27" t="s">
        <v>175</v>
      </c>
      <c r="D209" s="40">
        <v>10000000</v>
      </c>
      <c r="E209" s="6" t="s">
        <v>219</v>
      </c>
      <c r="H209" s="45">
        <f>D209</f>
        <v>10000000</v>
      </c>
    </row>
    <row r="210" spans="1:13" s="25" customFormat="1">
      <c r="B210" s="29" t="s">
        <v>12</v>
      </c>
      <c r="C210" s="30" t="s">
        <v>176</v>
      </c>
      <c r="D210" s="40">
        <v>10000000</v>
      </c>
      <c r="E210" s="23" t="s">
        <v>219</v>
      </c>
    </row>
    <row r="211" spans="1:13">
      <c r="B211" s="26"/>
      <c r="C211" s="27" t="s">
        <v>177</v>
      </c>
      <c r="D211" s="46" t="s">
        <v>180</v>
      </c>
      <c r="E211" s="6"/>
    </row>
    <row r="212" spans="1:13" ht="16" thickBot="1">
      <c r="B212" s="33"/>
      <c r="C212" s="34" t="s">
        <v>178</v>
      </c>
      <c r="D212" s="41"/>
      <c r="E212" s="16"/>
    </row>
    <row r="213" spans="1:13" ht="16.5" thickTop="1" thickBot="1">
      <c r="B213" s="37"/>
      <c r="C213" s="38" t="s">
        <v>179</v>
      </c>
      <c r="D213" s="44">
        <v>25000000</v>
      </c>
      <c r="E213" s="39"/>
      <c r="G213" s="45"/>
    </row>
    <row r="214" spans="1:13" ht="16" thickTop="1"/>
    <row r="216" spans="1:13">
      <c r="F216" s="45"/>
      <c r="G216" s="45"/>
    </row>
    <row r="217" spans="1:13">
      <c r="F217" s="45"/>
    </row>
    <row r="218" spans="1:13">
      <c r="E218" s="91"/>
      <c r="G218" s="45"/>
    </row>
    <row r="219" spans="1:13" s="2" customFormat="1">
      <c r="A219" s="3"/>
      <c r="B219" s="1"/>
      <c r="F219" s="3"/>
      <c r="G219" s="3"/>
      <c r="H219" s="3"/>
      <c r="I219" s="3"/>
      <c r="J219" s="3"/>
      <c r="K219" s="3"/>
      <c r="L219" s="3"/>
      <c r="M219" s="3"/>
    </row>
    <row r="220" spans="1:13" s="2" customFormat="1">
      <c r="A220" s="3"/>
      <c r="B220" s="1"/>
      <c r="F220" s="3"/>
      <c r="G220" s="3"/>
      <c r="H220" s="3"/>
      <c r="I220" s="3"/>
      <c r="J220" s="3"/>
      <c r="K220" s="3"/>
      <c r="L220" s="3"/>
      <c r="M220" s="3"/>
    </row>
    <row r="221" spans="1:13" s="2" customFormat="1">
      <c r="A221" s="3"/>
      <c r="B221" s="1"/>
      <c r="F221" s="3"/>
      <c r="G221" s="3"/>
      <c r="H221" s="3"/>
      <c r="I221" s="3"/>
      <c r="J221" s="3"/>
      <c r="K221" s="3"/>
      <c r="L221" s="3"/>
      <c r="M221" s="3"/>
    </row>
  </sheetData>
  <mergeCells count="6">
    <mergeCell ref="B1:E1"/>
    <mergeCell ref="B2:E2"/>
    <mergeCell ref="B4:E4"/>
    <mergeCell ref="B5:E5"/>
    <mergeCell ref="B6:E6"/>
    <mergeCell ref="B3:E3"/>
  </mergeCells>
  <pageMargins left="0.70866141732283472" right="0.70866141732283472" top="0.74803149606299213" bottom="0.74803149606299213" header="0.31496062992125984" footer="0.31496062992125984"/>
  <pageSetup paperSize="5" scale="41" orientation="landscape" r:id="rId1"/>
  <rowBreaks count="5" manualBreakCount="5">
    <brk id="70" max="16383" man="1"/>
    <brk id="107" max="16383" man="1"/>
    <brk id="122" max="16383" man="1"/>
    <brk id="160" max="16" man="1"/>
    <brk id="2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DACA-09A9-4068-8F6A-5B83E09F0EE3}">
  <sheetPr>
    <tabColor rgb="FF92D050"/>
  </sheetPr>
  <dimension ref="B1:M227"/>
  <sheetViews>
    <sheetView topLeftCell="A4" zoomScale="50" zoomScaleNormal="50" workbookViewId="0">
      <selection activeCell="F181" sqref="F181"/>
    </sheetView>
  </sheetViews>
  <sheetFormatPr defaultColWidth="8.7265625" defaultRowHeight="15.5"/>
  <cols>
    <col min="1" max="1" width="6.1796875" style="3" customWidth="1"/>
    <col min="2" max="2" width="5.453125" style="1" customWidth="1"/>
    <col min="3" max="3" width="56.453125" style="2" customWidth="1"/>
    <col min="4" max="4" width="29.26953125" style="2" customWidth="1"/>
    <col min="5" max="5" width="23.81640625" style="2" customWidth="1"/>
    <col min="6" max="6" width="28.54296875" style="2" customWidth="1"/>
    <col min="7" max="7" width="13.1796875" style="2" customWidth="1"/>
    <col min="8" max="8" width="8.7265625" style="3"/>
    <col min="9" max="10" width="26.7265625" style="3" bestFit="1" customWidth="1"/>
    <col min="11" max="11" width="25.81640625" style="3" bestFit="1" customWidth="1"/>
    <col min="12" max="13" width="25.54296875" style="3" bestFit="1" customWidth="1"/>
    <col min="14" max="16384" width="8.7265625" style="3"/>
  </cols>
  <sheetData>
    <row r="1" spans="2:11" ht="20.149999999999999" customHeight="1">
      <c r="B1" s="171" t="s">
        <v>197</v>
      </c>
      <c r="C1" s="171"/>
      <c r="D1" s="171"/>
      <c r="E1" s="171"/>
      <c r="F1" s="171"/>
      <c r="G1" s="171"/>
    </row>
    <row r="2" spans="2:11" ht="20.149999999999999" customHeight="1">
      <c r="B2" s="171" t="s">
        <v>198</v>
      </c>
      <c r="C2" s="171"/>
      <c r="D2" s="171"/>
      <c r="E2" s="171"/>
      <c r="F2" s="171"/>
      <c r="G2" s="171"/>
    </row>
    <row r="3" spans="2:11" ht="20.149999999999999" customHeight="1">
      <c r="B3" s="171" t="s">
        <v>199</v>
      </c>
      <c r="C3" s="171"/>
      <c r="D3" s="171"/>
      <c r="E3" s="171"/>
      <c r="F3" s="171"/>
      <c r="G3" s="171"/>
    </row>
    <row r="4" spans="2:11" ht="20.149999999999999" customHeight="1">
      <c r="B4" s="171" t="s">
        <v>2</v>
      </c>
      <c r="C4" s="171"/>
      <c r="D4" s="171"/>
      <c r="E4" s="171"/>
      <c r="F4" s="171"/>
      <c r="G4" s="171"/>
    </row>
    <row r="5" spans="2:11" ht="20.149999999999999" customHeight="1">
      <c r="B5" s="171" t="s">
        <v>3</v>
      </c>
      <c r="C5" s="171"/>
      <c r="D5" s="171"/>
      <c r="E5" s="171"/>
      <c r="F5" s="171"/>
      <c r="G5" s="171"/>
    </row>
    <row r="7" spans="2:11"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</row>
    <row r="8" spans="2:11">
      <c r="B8" s="9">
        <v>1</v>
      </c>
      <c r="C8" s="9">
        <v>2</v>
      </c>
      <c r="D8" s="9">
        <v>3</v>
      </c>
      <c r="E8" s="9"/>
      <c r="F8" s="9"/>
      <c r="G8" s="9">
        <v>4</v>
      </c>
    </row>
    <row r="9" spans="2:11">
      <c r="B9" s="22" t="s">
        <v>66</v>
      </c>
      <c r="C9" s="10" t="s">
        <v>10</v>
      </c>
      <c r="D9" s="40"/>
      <c r="E9" s="40"/>
      <c r="F9" s="40"/>
      <c r="G9" s="6"/>
    </row>
    <row r="10" spans="2:11" ht="16">
      <c r="B10" s="22">
        <v>1</v>
      </c>
      <c r="C10" s="24" t="s">
        <v>11</v>
      </c>
      <c r="D10" s="47">
        <v>316000000</v>
      </c>
      <c r="E10" s="50" t="s">
        <v>180</v>
      </c>
      <c r="F10" s="47">
        <f>SUM(F11:F19)</f>
        <v>316000000</v>
      </c>
      <c r="G10" s="23"/>
      <c r="I10" s="86"/>
    </row>
    <row r="11" spans="2:11">
      <c r="B11" s="5" t="s">
        <v>12</v>
      </c>
      <c r="C11" s="6" t="s">
        <v>13</v>
      </c>
      <c r="D11" s="46" t="s">
        <v>180</v>
      </c>
      <c r="E11" s="46" t="s">
        <v>180</v>
      </c>
      <c r="F11" s="46" t="s">
        <v>180</v>
      </c>
      <c r="G11" s="6"/>
      <c r="J11" s="45">
        <f>F32-F207-25000000</f>
        <v>0</v>
      </c>
      <c r="K11" s="45"/>
    </row>
    <row r="12" spans="2:11">
      <c r="B12" s="5" t="s">
        <v>14</v>
      </c>
      <c r="C12" s="6" t="s">
        <v>15</v>
      </c>
      <c r="D12" s="40">
        <v>30000000</v>
      </c>
      <c r="E12" s="90" t="s">
        <v>180</v>
      </c>
      <c r="F12" s="40">
        <v>30000000</v>
      </c>
      <c r="G12" s="6"/>
    </row>
    <row r="13" spans="2:11">
      <c r="B13" s="5" t="s">
        <v>16</v>
      </c>
      <c r="C13" s="6" t="s">
        <v>17</v>
      </c>
      <c r="D13" s="46" t="s">
        <v>180</v>
      </c>
      <c r="E13" s="46" t="s">
        <v>180</v>
      </c>
      <c r="F13" s="46" t="s">
        <v>180</v>
      </c>
      <c r="G13" s="6"/>
    </row>
    <row r="14" spans="2:11">
      <c r="B14" s="5" t="s">
        <v>18</v>
      </c>
      <c r="C14" s="6" t="s">
        <v>19</v>
      </c>
      <c r="D14" s="40">
        <v>19600000</v>
      </c>
      <c r="E14" s="46" t="s">
        <v>180</v>
      </c>
      <c r="F14" s="40">
        <v>19600000</v>
      </c>
      <c r="G14" s="6"/>
    </row>
    <row r="15" spans="2:11">
      <c r="B15" s="5" t="s">
        <v>20</v>
      </c>
      <c r="C15" s="6" t="s">
        <v>21</v>
      </c>
      <c r="D15" s="40">
        <v>266400000</v>
      </c>
      <c r="E15" s="46" t="s">
        <v>180</v>
      </c>
      <c r="F15" s="40">
        <v>266400000</v>
      </c>
      <c r="G15" s="6"/>
      <c r="I15" s="45"/>
    </row>
    <row r="16" spans="2:11">
      <c r="B16" s="5" t="s">
        <v>22</v>
      </c>
      <c r="C16" s="6" t="s">
        <v>23</v>
      </c>
      <c r="D16" s="46" t="s">
        <v>180</v>
      </c>
      <c r="E16" s="46" t="s">
        <v>180</v>
      </c>
      <c r="F16" s="46" t="s">
        <v>180</v>
      </c>
      <c r="G16" s="6"/>
      <c r="J16" s="45"/>
    </row>
    <row r="17" spans="2:13">
      <c r="B17" s="5" t="s">
        <v>24</v>
      </c>
      <c r="C17" s="6" t="s">
        <v>25</v>
      </c>
      <c r="D17" s="46" t="s">
        <v>180</v>
      </c>
      <c r="E17" s="46" t="s">
        <v>180</v>
      </c>
      <c r="F17" s="46" t="s">
        <v>180</v>
      </c>
      <c r="G17" s="6"/>
    </row>
    <row r="18" spans="2:13">
      <c r="B18" s="5" t="s">
        <v>26</v>
      </c>
      <c r="C18" s="6" t="s">
        <v>27</v>
      </c>
      <c r="D18" s="46" t="s">
        <v>180</v>
      </c>
      <c r="E18" s="46" t="s">
        <v>180</v>
      </c>
      <c r="F18" s="46" t="s">
        <v>180</v>
      </c>
      <c r="G18" s="6"/>
      <c r="I18" s="87"/>
    </row>
    <row r="19" spans="2:13">
      <c r="B19" s="5" t="s">
        <v>28</v>
      </c>
      <c r="C19" s="6" t="s">
        <v>29</v>
      </c>
      <c r="D19" s="46" t="s">
        <v>180</v>
      </c>
      <c r="E19" s="46" t="s">
        <v>180</v>
      </c>
      <c r="F19" s="46" t="s">
        <v>180</v>
      </c>
      <c r="G19" s="6"/>
    </row>
    <row r="20" spans="2:13">
      <c r="B20" s="5"/>
      <c r="C20" s="6"/>
      <c r="D20" s="40"/>
      <c r="E20" s="40"/>
      <c r="F20" s="40"/>
      <c r="G20" s="6"/>
    </row>
    <row r="21" spans="2:13" ht="16">
      <c r="B21" s="22">
        <v>2</v>
      </c>
      <c r="C21" s="24" t="s">
        <v>30</v>
      </c>
      <c r="D21" s="47">
        <f>D22+D24+D25+D26+D28</f>
        <v>1452092700</v>
      </c>
      <c r="E21" s="50">
        <f>SUM(E24:E26)</f>
        <v>7528300</v>
      </c>
      <c r="F21" s="47">
        <f>F22+F24+F25+F26+F28+F30+F27+F31</f>
        <v>1456877500</v>
      </c>
      <c r="G21" s="23"/>
      <c r="L21" s="45"/>
    </row>
    <row r="22" spans="2:13">
      <c r="B22" s="5" t="s">
        <v>12</v>
      </c>
      <c r="C22" s="6" t="s">
        <v>31</v>
      </c>
      <c r="D22" s="40">
        <v>827612000</v>
      </c>
      <c r="E22" s="46" t="s">
        <v>180</v>
      </c>
      <c r="F22" s="40">
        <v>827612000</v>
      </c>
      <c r="G22" s="6"/>
      <c r="I22" s="45"/>
    </row>
    <row r="23" spans="2:13" ht="31">
      <c r="B23" s="5" t="s">
        <v>14</v>
      </c>
      <c r="C23" s="88" t="s">
        <v>32</v>
      </c>
      <c r="D23" s="46" t="s">
        <v>180</v>
      </c>
      <c r="E23" s="46" t="s">
        <v>180</v>
      </c>
      <c r="F23" s="46" t="s">
        <v>180</v>
      </c>
      <c r="G23" s="6"/>
      <c r="I23" s="45"/>
      <c r="J23" s="45"/>
      <c r="K23" s="45"/>
      <c r="M23" s="45"/>
    </row>
    <row r="24" spans="2:13">
      <c r="B24" s="5"/>
      <c r="C24" s="6" t="s">
        <v>33</v>
      </c>
      <c r="D24" s="40">
        <v>23767000</v>
      </c>
      <c r="E24" s="40">
        <v>3035200</v>
      </c>
      <c r="F24" s="40">
        <v>20731800</v>
      </c>
      <c r="G24" s="6"/>
    </row>
    <row r="25" spans="2:13">
      <c r="B25" s="5"/>
      <c r="C25" s="6" t="s">
        <v>34</v>
      </c>
      <c r="D25" s="40">
        <v>14067700</v>
      </c>
      <c r="E25" s="40">
        <v>4376100</v>
      </c>
      <c r="F25" s="40">
        <v>9691600</v>
      </c>
      <c r="G25" s="6"/>
      <c r="I25" s="45"/>
    </row>
    <row r="26" spans="2:13">
      <c r="B26" s="5"/>
      <c r="C26" s="6" t="s">
        <v>35</v>
      </c>
      <c r="D26" s="40">
        <v>4497000</v>
      </c>
      <c r="E26" s="40">
        <v>117000</v>
      </c>
      <c r="F26" s="40">
        <v>4614000</v>
      </c>
      <c r="G26" s="6"/>
      <c r="I26" s="87"/>
    </row>
    <row r="27" spans="2:13" ht="31">
      <c r="B27" s="5"/>
      <c r="C27" s="104" t="s">
        <v>207</v>
      </c>
      <c r="D27" s="95" t="s">
        <v>180</v>
      </c>
      <c r="E27" s="95" t="s">
        <v>180</v>
      </c>
      <c r="F27" s="96">
        <v>7079100</v>
      </c>
      <c r="G27" s="97"/>
      <c r="I27" s="87"/>
    </row>
    <row r="28" spans="2:13">
      <c r="B28" s="5" t="s">
        <v>16</v>
      </c>
      <c r="C28" s="6" t="s">
        <v>36</v>
      </c>
      <c r="D28" s="40">
        <v>582149000</v>
      </c>
      <c r="E28" s="46" t="s">
        <v>180</v>
      </c>
      <c r="F28" s="40">
        <v>582149000</v>
      </c>
      <c r="G28" s="6"/>
      <c r="J28" s="45"/>
      <c r="K28" s="45"/>
      <c r="L28" s="45"/>
    </row>
    <row r="29" spans="2:13" ht="31">
      <c r="B29" s="98" t="s">
        <v>18</v>
      </c>
      <c r="C29" s="99" t="s">
        <v>203</v>
      </c>
      <c r="D29" s="89" t="s">
        <v>180</v>
      </c>
      <c r="E29" s="89" t="s">
        <v>180</v>
      </c>
      <c r="F29" s="89" t="s">
        <v>180</v>
      </c>
      <c r="G29" s="100"/>
      <c r="I29" s="45"/>
      <c r="J29" s="45"/>
      <c r="K29" s="45"/>
      <c r="L29" s="45"/>
    </row>
    <row r="30" spans="2:13">
      <c r="B30" s="98"/>
      <c r="C30" s="100" t="s">
        <v>204</v>
      </c>
      <c r="D30" s="101" t="s">
        <v>180</v>
      </c>
      <c r="E30" s="102" t="s">
        <v>180</v>
      </c>
      <c r="F30" s="103">
        <v>5000000</v>
      </c>
      <c r="G30" s="100" t="s">
        <v>210</v>
      </c>
      <c r="J30" s="45"/>
      <c r="K30" s="45"/>
      <c r="L30" s="45"/>
    </row>
    <row r="31" spans="2:13" ht="16" thickBot="1">
      <c r="B31" s="106"/>
      <c r="C31" s="107"/>
      <c r="D31" s="108"/>
      <c r="E31" s="108"/>
      <c r="F31" s="108"/>
      <c r="G31" s="109"/>
      <c r="J31" s="45"/>
      <c r="K31" s="45"/>
      <c r="L31" s="45"/>
    </row>
    <row r="32" spans="2:13" s="25" customFormat="1" ht="16.5" thickTop="1" thickBot="1">
      <c r="B32" s="82"/>
      <c r="C32" s="83" t="s">
        <v>37</v>
      </c>
      <c r="D32" s="84">
        <f>D10+D21</f>
        <v>1768092700</v>
      </c>
      <c r="E32" s="85" t="s">
        <v>180</v>
      </c>
      <c r="F32" s="84">
        <f>F10+F21</f>
        <v>1772877500</v>
      </c>
      <c r="G32" s="83"/>
    </row>
    <row r="33" spans="2:11" ht="16" thickTop="1">
      <c r="B33" s="13"/>
      <c r="C33" s="14"/>
      <c r="D33" s="42"/>
      <c r="E33" s="42"/>
      <c r="F33" s="42"/>
      <c r="G33" s="14"/>
      <c r="I33" s="45"/>
      <c r="K33" s="86"/>
    </row>
    <row r="34" spans="2:11">
      <c r="B34" s="13"/>
      <c r="C34" s="3"/>
      <c r="D34" s="42"/>
      <c r="E34" s="42"/>
      <c r="F34" s="42"/>
      <c r="G34" s="14"/>
      <c r="J34" s="45"/>
    </row>
    <row r="35" spans="2:11">
      <c r="B35" s="22" t="s">
        <v>38</v>
      </c>
      <c r="C35" s="23" t="s">
        <v>39</v>
      </c>
      <c r="D35" s="40"/>
      <c r="E35" s="40"/>
      <c r="F35" s="40"/>
      <c r="G35" s="6"/>
    </row>
    <row r="36" spans="2:11" s="7" customFormat="1" ht="16.5" thickBot="1">
      <c r="B36" s="56" t="s">
        <v>183</v>
      </c>
      <c r="C36" s="11" t="s">
        <v>40</v>
      </c>
      <c r="D36" s="43"/>
      <c r="E36" s="43"/>
      <c r="F36" s="43"/>
      <c r="G36" s="12"/>
    </row>
    <row r="37" spans="2:11" ht="32" thickTop="1" thickBot="1">
      <c r="B37" s="22">
        <v>1</v>
      </c>
      <c r="C37" s="49" t="s">
        <v>41</v>
      </c>
      <c r="D37" s="50">
        <f>SUM(D38:D42)</f>
        <v>711488200</v>
      </c>
      <c r="E37" s="48" t="s">
        <v>180</v>
      </c>
      <c r="F37" s="50">
        <f>SUM(F38:F42)</f>
        <v>711488200</v>
      </c>
      <c r="G37" s="6"/>
    </row>
    <row r="38" spans="2:11" ht="32" thickTop="1" thickBot="1">
      <c r="B38" s="5" t="s">
        <v>12</v>
      </c>
      <c r="C38" s="88" t="s">
        <v>42</v>
      </c>
      <c r="D38" s="40">
        <v>308200000</v>
      </c>
      <c r="E38" s="48" t="s">
        <v>180</v>
      </c>
      <c r="F38" s="40">
        <v>308200000</v>
      </c>
      <c r="G38" s="6"/>
      <c r="J38" s="45"/>
    </row>
    <row r="39" spans="2:11" ht="32" thickTop="1" thickBot="1">
      <c r="B39" s="5" t="s">
        <v>14</v>
      </c>
      <c r="C39" s="88" t="s">
        <v>43</v>
      </c>
      <c r="D39" s="40">
        <v>67200000</v>
      </c>
      <c r="E39" s="48" t="s">
        <v>180</v>
      </c>
      <c r="F39" s="40">
        <v>67200000</v>
      </c>
      <c r="G39" s="6"/>
    </row>
    <row r="40" spans="2:11" ht="32" thickTop="1" thickBot="1">
      <c r="B40" s="5" t="s">
        <v>16</v>
      </c>
      <c r="C40" s="88" t="s">
        <v>44</v>
      </c>
      <c r="D40" s="40">
        <v>266400000</v>
      </c>
      <c r="E40" s="48" t="s">
        <v>180</v>
      </c>
      <c r="F40" s="40">
        <v>266400000</v>
      </c>
      <c r="G40" s="6"/>
      <c r="I40" s="45"/>
    </row>
    <row r="41" spans="2:11" ht="32" thickTop="1" thickBot="1">
      <c r="B41" s="5" t="s">
        <v>18</v>
      </c>
      <c r="C41" s="88" t="s">
        <v>45</v>
      </c>
      <c r="D41" s="40">
        <v>19888200</v>
      </c>
      <c r="E41" s="48" t="s">
        <v>180</v>
      </c>
      <c r="F41" s="40">
        <v>19888200</v>
      </c>
      <c r="G41" s="6"/>
    </row>
    <row r="42" spans="2:11" ht="16.5" thickTop="1" thickBot="1">
      <c r="B42" s="5" t="s">
        <v>20</v>
      </c>
      <c r="C42" s="6" t="s">
        <v>46</v>
      </c>
      <c r="D42" s="40">
        <v>49800000</v>
      </c>
      <c r="E42" s="48" t="s">
        <v>180</v>
      </c>
      <c r="F42" s="40">
        <v>49800000</v>
      </c>
      <c r="G42" s="6"/>
    </row>
    <row r="43" spans="2:11" ht="16" thickTop="1">
      <c r="B43" s="5"/>
      <c r="C43" s="6"/>
      <c r="D43" s="40"/>
      <c r="E43" s="40"/>
      <c r="F43" s="40"/>
      <c r="G43" s="6"/>
    </row>
    <row r="44" spans="2:11">
      <c r="B44" s="22">
        <v>2</v>
      </c>
      <c r="C44" s="23" t="s">
        <v>47</v>
      </c>
      <c r="D44" s="47">
        <f>SUM(D45:D60)</f>
        <v>69595800</v>
      </c>
      <c r="E44" s="46" t="s">
        <v>180</v>
      </c>
      <c r="F44" s="47">
        <f>SUM(F45:F60)</f>
        <v>69380600</v>
      </c>
      <c r="G44" s="6"/>
      <c r="I44" s="45"/>
    </row>
    <row r="45" spans="2:11">
      <c r="B45" s="5"/>
      <c r="C45" s="6" t="s">
        <v>48</v>
      </c>
      <c r="D45" s="46" t="s">
        <v>180</v>
      </c>
      <c r="E45" s="46" t="s">
        <v>180</v>
      </c>
      <c r="F45" s="46" t="s">
        <v>180</v>
      </c>
      <c r="G45" s="6"/>
    </row>
    <row r="46" spans="2:11">
      <c r="B46" s="5" t="s">
        <v>12</v>
      </c>
      <c r="C46" s="6" t="s">
        <v>49</v>
      </c>
      <c r="D46" s="40">
        <v>15005000</v>
      </c>
      <c r="E46" s="89">
        <v>215200</v>
      </c>
      <c r="F46" s="40">
        <v>14789800</v>
      </c>
      <c r="G46" s="6"/>
      <c r="H46" s="105" t="s">
        <v>208</v>
      </c>
      <c r="I46" s="86"/>
      <c r="J46" s="105"/>
      <c r="K46" s="105"/>
    </row>
    <row r="47" spans="2:11">
      <c r="B47" s="5" t="s">
        <v>14</v>
      </c>
      <c r="C47" s="6" t="s">
        <v>50</v>
      </c>
      <c r="D47" s="40">
        <v>4610000</v>
      </c>
      <c r="E47" s="46" t="s">
        <v>180</v>
      </c>
      <c r="F47" s="40">
        <v>4610000</v>
      </c>
      <c r="G47" s="6"/>
    </row>
    <row r="48" spans="2:11">
      <c r="B48" s="19" t="s">
        <v>16</v>
      </c>
      <c r="C48" s="20" t="s">
        <v>52</v>
      </c>
      <c r="D48" s="40">
        <v>7200000</v>
      </c>
      <c r="E48" s="46" t="s">
        <v>180</v>
      </c>
      <c r="F48" s="40">
        <v>7200000</v>
      </c>
      <c r="G48" s="6"/>
    </row>
    <row r="49" spans="2:9">
      <c r="B49" s="19" t="s">
        <v>18</v>
      </c>
      <c r="C49" s="20" t="s">
        <v>53</v>
      </c>
      <c r="D49" s="40">
        <v>320000</v>
      </c>
      <c r="E49" s="46" t="s">
        <v>180</v>
      </c>
      <c r="F49" s="40">
        <v>320000</v>
      </c>
      <c r="G49" s="6"/>
    </row>
    <row r="50" spans="2:9">
      <c r="B50" s="19" t="s">
        <v>20</v>
      </c>
      <c r="C50" s="20" t="s">
        <v>54</v>
      </c>
      <c r="D50" s="40">
        <v>854200</v>
      </c>
      <c r="E50" s="46" t="s">
        <v>180</v>
      </c>
      <c r="F50" s="40">
        <v>854200</v>
      </c>
      <c r="G50" s="6"/>
    </row>
    <row r="51" spans="2:9">
      <c r="B51" s="19" t="s">
        <v>22</v>
      </c>
      <c r="C51" s="20" t="s">
        <v>57</v>
      </c>
      <c r="D51" s="40">
        <v>5200000</v>
      </c>
      <c r="E51" s="46" t="s">
        <v>180</v>
      </c>
      <c r="F51" s="40">
        <v>5200000</v>
      </c>
      <c r="G51" s="6"/>
    </row>
    <row r="52" spans="2:9">
      <c r="B52" s="19" t="s">
        <v>24</v>
      </c>
      <c r="C52" s="20" t="s">
        <v>58</v>
      </c>
      <c r="D52" s="40">
        <v>400000</v>
      </c>
      <c r="E52" s="46" t="s">
        <v>180</v>
      </c>
      <c r="F52" s="40">
        <v>400000</v>
      </c>
      <c r="G52" s="6"/>
      <c r="I52" s="45"/>
    </row>
    <row r="53" spans="2:9">
      <c r="B53" s="19" t="s">
        <v>26</v>
      </c>
      <c r="C53" s="20" t="s">
        <v>59</v>
      </c>
      <c r="D53" s="40">
        <v>4486600</v>
      </c>
      <c r="E53" s="46" t="s">
        <v>180</v>
      </c>
      <c r="F53" s="40">
        <v>4486600</v>
      </c>
      <c r="G53" s="6"/>
    </row>
    <row r="54" spans="2:9">
      <c r="B54" s="19" t="s">
        <v>28</v>
      </c>
      <c r="C54" s="20" t="s">
        <v>60</v>
      </c>
      <c r="D54" s="40">
        <v>9000000</v>
      </c>
      <c r="E54" s="46" t="s">
        <v>180</v>
      </c>
      <c r="F54" s="40">
        <v>9000000</v>
      </c>
      <c r="G54" s="6"/>
    </row>
    <row r="55" spans="2:9">
      <c r="B55" s="19" t="s">
        <v>55</v>
      </c>
      <c r="C55" s="20" t="s">
        <v>61</v>
      </c>
      <c r="D55" s="51">
        <v>700000</v>
      </c>
      <c r="E55" s="52" t="s">
        <v>180</v>
      </c>
      <c r="F55" s="51">
        <v>700000</v>
      </c>
      <c r="G55" s="6"/>
    </row>
    <row r="56" spans="2:9">
      <c r="B56" s="19" t="s">
        <v>56</v>
      </c>
      <c r="C56" s="20" t="s">
        <v>62</v>
      </c>
      <c r="D56" s="46" t="s">
        <v>180</v>
      </c>
      <c r="E56" s="46" t="s">
        <v>180</v>
      </c>
      <c r="F56" s="46" t="s">
        <v>180</v>
      </c>
      <c r="G56" s="6"/>
    </row>
    <row r="57" spans="2:9">
      <c r="B57" s="5"/>
      <c r="C57" s="20" t="s">
        <v>63</v>
      </c>
      <c r="D57" s="42">
        <v>3600000</v>
      </c>
      <c r="E57" s="53" t="s">
        <v>180</v>
      </c>
      <c r="F57" s="42">
        <v>3600000</v>
      </c>
      <c r="G57" s="6"/>
    </row>
    <row r="58" spans="2:9">
      <c r="B58" s="5"/>
      <c r="C58" s="20" t="s">
        <v>64</v>
      </c>
      <c r="D58" s="40">
        <v>2760000</v>
      </c>
      <c r="E58" s="46" t="s">
        <v>180</v>
      </c>
      <c r="F58" s="40">
        <v>2760000</v>
      </c>
      <c r="G58" s="6"/>
    </row>
    <row r="59" spans="2:9">
      <c r="B59" s="5"/>
      <c r="C59" s="20" t="s">
        <v>65</v>
      </c>
      <c r="D59" s="40">
        <v>12000000</v>
      </c>
      <c r="E59" s="46" t="s">
        <v>180</v>
      </c>
      <c r="F59" s="40">
        <v>12000000</v>
      </c>
      <c r="G59" s="6"/>
    </row>
    <row r="60" spans="2:9">
      <c r="B60" s="19" t="s">
        <v>66</v>
      </c>
      <c r="C60" s="20" t="s">
        <v>67</v>
      </c>
      <c r="D60" s="40">
        <v>3460000</v>
      </c>
      <c r="E60" s="46" t="s">
        <v>180</v>
      </c>
      <c r="F60" s="40">
        <v>3460000</v>
      </c>
      <c r="G60" s="6"/>
    </row>
    <row r="61" spans="2:9">
      <c r="B61" s="5"/>
      <c r="C61" s="6"/>
      <c r="D61" s="40"/>
      <c r="E61" s="40"/>
      <c r="F61" s="40"/>
      <c r="G61" s="6"/>
    </row>
    <row r="62" spans="2:9">
      <c r="B62" s="22">
        <v>3</v>
      </c>
      <c r="C62" s="23" t="s">
        <v>68</v>
      </c>
      <c r="D62" s="47">
        <f>SUM(D64:D67)</f>
        <v>10396000</v>
      </c>
      <c r="E62" s="46" t="s">
        <v>180</v>
      </c>
      <c r="F62" s="47">
        <f>SUM(F64:F67)</f>
        <v>10396000</v>
      </c>
      <c r="G62" s="6"/>
    </row>
    <row r="63" spans="2:9">
      <c r="B63" s="5"/>
      <c r="C63" s="20" t="s">
        <v>69</v>
      </c>
      <c r="D63" s="46" t="s">
        <v>180</v>
      </c>
      <c r="E63" s="46" t="s">
        <v>180</v>
      </c>
      <c r="F63" s="46" t="s">
        <v>180</v>
      </c>
      <c r="G63" s="6"/>
    </row>
    <row r="64" spans="2:9">
      <c r="B64" s="19" t="s">
        <v>12</v>
      </c>
      <c r="C64" s="20" t="s">
        <v>70</v>
      </c>
      <c r="D64" s="40">
        <v>2066000</v>
      </c>
      <c r="E64" s="46" t="s">
        <v>180</v>
      </c>
      <c r="F64" s="40">
        <v>2066000</v>
      </c>
      <c r="G64" s="6"/>
    </row>
    <row r="65" spans="2:7">
      <c r="B65" s="19" t="s">
        <v>14</v>
      </c>
      <c r="C65" s="20" t="s">
        <v>72</v>
      </c>
      <c r="D65" s="40">
        <v>3150000</v>
      </c>
      <c r="E65" s="46" t="s">
        <v>180</v>
      </c>
      <c r="F65" s="40">
        <v>3150000</v>
      </c>
      <c r="G65" s="6"/>
    </row>
    <row r="66" spans="2:7">
      <c r="B66" s="19" t="s">
        <v>16</v>
      </c>
      <c r="C66" s="20" t="s">
        <v>73</v>
      </c>
      <c r="D66" s="40">
        <v>4380000</v>
      </c>
      <c r="E66" s="46" t="s">
        <v>180</v>
      </c>
      <c r="F66" s="40">
        <v>4380000</v>
      </c>
      <c r="G66" s="6"/>
    </row>
    <row r="67" spans="2:7">
      <c r="B67" s="19" t="s">
        <v>18</v>
      </c>
      <c r="C67" s="20" t="s">
        <v>74</v>
      </c>
      <c r="D67" s="40">
        <v>800000</v>
      </c>
      <c r="E67" s="46" t="s">
        <v>180</v>
      </c>
      <c r="F67" s="40">
        <v>800000</v>
      </c>
      <c r="G67" s="6"/>
    </row>
    <row r="68" spans="2:7">
      <c r="B68" s="5"/>
      <c r="C68" s="6"/>
      <c r="D68" s="40"/>
      <c r="E68" s="40"/>
      <c r="F68" s="40"/>
      <c r="G68" s="6"/>
    </row>
    <row r="69" spans="2:7">
      <c r="B69" s="22">
        <v>4</v>
      </c>
      <c r="C69" s="23" t="s">
        <v>75</v>
      </c>
      <c r="D69" s="47">
        <f>SUM(D70:D71)</f>
        <v>17000000</v>
      </c>
      <c r="E69" s="46" t="s">
        <v>180</v>
      </c>
      <c r="F69" s="47">
        <f>SUM(F70:F71)</f>
        <v>17000000</v>
      </c>
      <c r="G69" s="6"/>
    </row>
    <row r="70" spans="2:7">
      <c r="B70" s="5"/>
      <c r="C70" s="20" t="s">
        <v>48</v>
      </c>
      <c r="D70" s="46" t="s">
        <v>180</v>
      </c>
      <c r="E70" s="46" t="s">
        <v>180</v>
      </c>
      <c r="F70" s="46" t="s">
        <v>180</v>
      </c>
      <c r="G70" s="6"/>
    </row>
    <row r="71" spans="2:7">
      <c r="B71" s="19" t="s">
        <v>12</v>
      </c>
      <c r="C71" s="20" t="s">
        <v>76</v>
      </c>
      <c r="D71" s="40">
        <v>17000000</v>
      </c>
      <c r="E71" s="46" t="s">
        <v>180</v>
      </c>
      <c r="F71" s="40">
        <v>17000000</v>
      </c>
      <c r="G71" s="6"/>
    </row>
    <row r="72" spans="2:7">
      <c r="B72" s="5"/>
      <c r="C72" s="6"/>
      <c r="D72" s="40"/>
      <c r="E72" s="40"/>
      <c r="F72" s="40"/>
      <c r="G72" s="6"/>
    </row>
    <row r="73" spans="2:7" s="25" customFormat="1" ht="31">
      <c r="B73" s="22">
        <v>5</v>
      </c>
      <c r="C73" s="54" t="s">
        <v>181</v>
      </c>
      <c r="D73" s="47">
        <f>SUM(D76:D80)</f>
        <v>17660000</v>
      </c>
      <c r="E73" s="46" t="s">
        <v>180</v>
      </c>
      <c r="F73" s="47">
        <f>SUM(F76:F80)</f>
        <v>17660000</v>
      </c>
      <c r="G73" s="23"/>
    </row>
    <row r="74" spans="2:7">
      <c r="B74" s="5"/>
      <c r="C74" s="20" t="s">
        <v>77</v>
      </c>
      <c r="D74" s="46" t="s">
        <v>180</v>
      </c>
      <c r="E74" s="46" t="s">
        <v>180</v>
      </c>
      <c r="F74" s="46" t="s">
        <v>180</v>
      </c>
      <c r="G74" s="6"/>
    </row>
    <row r="75" spans="2:7">
      <c r="B75" s="5"/>
      <c r="C75" s="20" t="s">
        <v>48</v>
      </c>
      <c r="D75" s="46" t="s">
        <v>180</v>
      </c>
      <c r="E75" s="46" t="s">
        <v>180</v>
      </c>
      <c r="F75" s="46" t="s">
        <v>180</v>
      </c>
      <c r="G75" s="6"/>
    </row>
    <row r="76" spans="2:7">
      <c r="B76" s="19" t="s">
        <v>12</v>
      </c>
      <c r="C76" s="20" t="s">
        <v>78</v>
      </c>
      <c r="D76" s="40">
        <v>2500000</v>
      </c>
      <c r="E76" s="46" t="s">
        <v>180</v>
      </c>
      <c r="F76" s="40">
        <v>2500000</v>
      </c>
      <c r="G76" s="6"/>
    </row>
    <row r="77" spans="2:7">
      <c r="B77" s="19" t="s">
        <v>14</v>
      </c>
      <c r="C77" s="20" t="s">
        <v>79</v>
      </c>
      <c r="D77" s="40">
        <v>9360000</v>
      </c>
      <c r="E77" s="46" t="s">
        <v>180</v>
      </c>
      <c r="F77" s="40">
        <v>9360000</v>
      </c>
      <c r="G77" s="6"/>
    </row>
    <row r="78" spans="2:7">
      <c r="B78" s="19" t="s">
        <v>16</v>
      </c>
      <c r="C78" s="20" t="s">
        <v>80</v>
      </c>
      <c r="D78" s="40">
        <v>400000</v>
      </c>
      <c r="E78" s="46" t="s">
        <v>180</v>
      </c>
      <c r="F78" s="40">
        <v>400000</v>
      </c>
      <c r="G78" s="6"/>
    </row>
    <row r="79" spans="2:7">
      <c r="B79" s="19" t="s">
        <v>18</v>
      </c>
      <c r="C79" s="20" t="s">
        <v>81</v>
      </c>
      <c r="D79" s="40">
        <v>400000</v>
      </c>
      <c r="E79" s="46" t="s">
        <v>180</v>
      </c>
      <c r="F79" s="40">
        <v>400000</v>
      </c>
      <c r="G79" s="6"/>
    </row>
    <row r="80" spans="2:7">
      <c r="B80" s="19" t="s">
        <v>20</v>
      </c>
      <c r="C80" s="20" t="s">
        <v>82</v>
      </c>
      <c r="D80" s="40">
        <v>5000000</v>
      </c>
      <c r="E80" s="46" t="s">
        <v>180</v>
      </c>
      <c r="F80" s="40">
        <v>5000000</v>
      </c>
      <c r="G80" s="6"/>
    </row>
    <row r="81" spans="2:9">
      <c r="B81" s="19"/>
      <c r="C81" s="6"/>
      <c r="D81" s="40"/>
      <c r="E81" s="40"/>
      <c r="F81" s="40"/>
      <c r="G81" s="6"/>
      <c r="I81" s="45"/>
    </row>
    <row r="82" spans="2:9" s="25" customFormat="1">
      <c r="B82" s="22">
        <v>6</v>
      </c>
      <c r="C82" s="23" t="s">
        <v>83</v>
      </c>
      <c r="D82" s="47">
        <f>SUM(D84:D90)</f>
        <v>29913750</v>
      </c>
      <c r="E82" s="46" t="s">
        <v>180</v>
      </c>
      <c r="F82" s="47">
        <f>SUM(F84:F90)</f>
        <v>29913750</v>
      </c>
      <c r="G82" s="23"/>
    </row>
    <row r="83" spans="2:9">
      <c r="B83" s="5"/>
      <c r="C83" s="20" t="s">
        <v>48</v>
      </c>
      <c r="D83" s="46" t="s">
        <v>180</v>
      </c>
      <c r="E83" s="46" t="s">
        <v>180</v>
      </c>
      <c r="F83" s="46" t="s">
        <v>180</v>
      </c>
      <c r="G83" s="6"/>
    </row>
    <row r="84" spans="2:9">
      <c r="B84" s="19" t="s">
        <v>12</v>
      </c>
      <c r="C84" s="20" t="s">
        <v>84</v>
      </c>
      <c r="D84" s="40">
        <v>15613750</v>
      </c>
      <c r="E84" s="40"/>
      <c r="F84" s="40">
        <f>D84</f>
        <v>15613750</v>
      </c>
      <c r="G84" s="6"/>
    </row>
    <row r="85" spans="2:9">
      <c r="B85" s="19" t="s">
        <v>14</v>
      </c>
      <c r="C85" s="20" t="s">
        <v>85</v>
      </c>
      <c r="D85" s="46" t="s">
        <v>180</v>
      </c>
      <c r="E85" s="46" t="s">
        <v>180</v>
      </c>
      <c r="F85" s="46" t="s">
        <v>180</v>
      </c>
      <c r="G85" s="6"/>
    </row>
    <row r="86" spans="2:9">
      <c r="B86" s="19" t="s">
        <v>16</v>
      </c>
      <c r="C86" s="20" t="s">
        <v>86</v>
      </c>
      <c r="D86" s="46" t="s">
        <v>180</v>
      </c>
      <c r="E86" s="46" t="s">
        <v>180</v>
      </c>
      <c r="F86" s="46" t="s">
        <v>180</v>
      </c>
      <c r="G86" s="6"/>
    </row>
    <row r="87" spans="2:9">
      <c r="B87" s="19" t="s">
        <v>18</v>
      </c>
      <c r="C87" s="20" t="s">
        <v>87</v>
      </c>
      <c r="D87" s="40">
        <v>3300000</v>
      </c>
      <c r="E87" s="46" t="s">
        <v>180</v>
      </c>
      <c r="F87" s="40">
        <v>3300000</v>
      </c>
      <c r="G87" s="6"/>
    </row>
    <row r="88" spans="2:9">
      <c r="B88" s="19" t="s">
        <v>20</v>
      </c>
      <c r="C88" s="20" t="s">
        <v>70</v>
      </c>
      <c r="D88" s="40">
        <v>3000000</v>
      </c>
      <c r="E88" s="46" t="s">
        <v>180</v>
      </c>
      <c r="F88" s="40">
        <v>3000000</v>
      </c>
      <c r="G88" s="6"/>
    </row>
    <row r="89" spans="2:9">
      <c r="B89" s="55" t="s">
        <v>22</v>
      </c>
      <c r="C89" s="20" t="s">
        <v>88</v>
      </c>
      <c r="D89" s="40">
        <v>3500000</v>
      </c>
      <c r="E89" s="46" t="s">
        <v>180</v>
      </c>
      <c r="F89" s="40">
        <v>3500000</v>
      </c>
      <c r="G89" s="6"/>
    </row>
    <row r="90" spans="2:9">
      <c r="B90" s="55" t="s">
        <v>24</v>
      </c>
      <c r="C90" s="20" t="s">
        <v>89</v>
      </c>
      <c r="D90" s="40">
        <v>4500000</v>
      </c>
      <c r="E90" s="46" t="s">
        <v>180</v>
      </c>
      <c r="F90" s="40">
        <v>4500000</v>
      </c>
      <c r="G90" s="6"/>
    </row>
    <row r="91" spans="2:9">
      <c r="B91" s="55"/>
      <c r="C91" s="20"/>
      <c r="D91" s="40"/>
      <c r="E91" s="46"/>
      <c r="F91" s="40"/>
      <c r="G91" s="6"/>
    </row>
    <row r="92" spans="2:9">
      <c r="B92" s="5"/>
      <c r="C92" s="6"/>
      <c r="D92" s="40"/>
      <c r="E92" s="40"/>
      <c r="F92" s="40"/>
      <c r="G92" s="6"/>
    </row>
    <row r="93" spans="2:9" s="25" customFormat="1">
      <c r="B93" s="22">
        <v>8</v>
      </c>
      <c r="C93" s="23" t="s">
        <v>90</v>
      </c>
      <c r="D93" s="47">
        <f>SUM(D95)</f>
        <v>800000</v>
      </c>
      <c r="E93" s="46" t="s">
        <v>180</v>
      </c>
      <c r="F93" s="47">
        <f t="shared" ref="F93" si="0">SUM(F95)</f>
        <v>800000</v>
      </c>
      <c r="G93" s="23"/>
    </row>
    <row r="94" spans="2:9">
      <c r="B94" s="5"/>
      <c r="C94" s="20" t="s">
        <v>48</v>
      </c>
      <c r="D94" s="46" t="s">
        <v>180</v>
      </c>
      <c r="E94" s="46" t="s">
        <v>180</v>
      </c>
      <c r="F94" s="46" t="s">
        <v>180</v>
      </c>
      <c r="G94" s="6"/>
    </row>
    <row r="95" spans="2:9">
      <c r="B95" s="19" t="s">
        <v>12</v>
      </c>
      <c r="C95" s="20" t="s">
        <v>91</v>
      </c>
      <c r="D95" s="40">
        <v>800000</v>
      </c>
      <c r="E95" s="46" t="s">
        <v>180</v>
      </c>
      <c r="F95" s="40">
        <v>800000</v>
      </c>
      <c r="G95" s="6"/>
    </row>
    <row r="96" spans="2:9">
      <c r="B96" s="5"/>
      <c r="C96" s="6"/>
      <c r="D96" s="40"/>
      <c r="E96" s="40"/>
      <c r="F96" s="40"/>
      <c r="G96" s="6"/>
    </row>
    <row r="97" spans="2:7" s="25" customFormat="1" ht="31">
      <c r="B97" s="22">
        <v>9</v>
      </c>
      <c r="C97" s="54" t="s">
        <v>182</v>
      </c>
      <c r="D97" s="47">
        <f>SUM(D99:D108)</f>
        <v>34117000</v>
      </c>
      <c r="E97" s="46" t="s">
        <v>180</v>
      </c>
      <c r="F97" s="47">
        <f>SUM(F99:F108)</f>
        <v>34117000</v>
      </c>
      <c r="G97" s="23"/>
    </row>
    <row r="98" spans="2:7">
      <c r="B98" s="5"/>
      <c r="C98" s="20" t="s">
        <v>48</v>
      </c>
      <c r="D98" s="46" t="s">
        <v>180</v>
      </c>
      <c r="E98" s="46" t="s">
        <v>180</v>
      </c>
      <c r="F98" s="46" t="s">
        <v>180</v>
      </c>
      <c r="G98" s="6"/>
    </row>
    <row r="99" spans="2:7">
      <c r="B99" s="5" t="s">
        <v>12</v>
      </c>
      <c r="C99" s="20" t="s">
        <v>92</v>
      </c>
      <c r="D99" s="40">
        <v>600000</v>
      </c>
      <c r="E99" s="46" t="s">
        <v>180</v>
      </c>
      <c r="F99" s="40">
        <v>600000</v>
      </c>
      <c r="G99" s="6"/>
    </row>
    <row r="100" spans="2:7">
      <c r="B100" s="5" t="s">
        <v>14</v>
      </c>
      <c r="C100" s="20" t="s">
        <v>93</v>
      </c>
      <c r="D100" s="40">
        <v>2400000</v>
      </c>
      <c r="E100" s="46" t="s">
        <v>180</v>
      </c>
      <c r="F100" s="40">
        <v>2400000</v>
      </c>
      <c r="G100" s="6"/>
    </row>
    <row r="101" spans="2:7">
      <c r="B101" s="19" t="s">
        <v>16</v>
      </c>
      <c r="C101" s="20" t="s">
        <v>94</v>
      </c>
      <c r="D101" s="40">
        <v>3600000</v>
      </c>
      <c r="E101" s="46" t="s">
        <v>180</v>
      </c>
      <c r="F101" s="40">
        <v>3600000</v>
      </c>
      <c r="G101" s="6"/>
    </row>
    <row r="102" spans="2:7">
      <c r="B102" s="19" t="s">
        <v>18</v>
      </c>
      <c r="C102" s="21" t="s">
        <v>95</v>
      </c>
      <c r="D102" s="40">
        <v>6720000</v>
      </c>
      <c r="E102" s="46" t="s">
        <v>180</v>
      </c>
      <c r="F102" s="40">
        <v>6720000</v>
      </c>
      <c r="G102" s="6"/>
    </row>
    <row r="103" spans="2:7">
      <c r="B103" s="19" t="s">
        <v>20</v>
      </c>
      <c r="C103" s="20" t="s">
        <v>96</v>
      </c>
      <c r="D103" s="40">
        <v>7200000</v>
      </c>
      <c r="E103" s="46" t="s">
        <v>180</v>
      </c>
      <c r="F103" s="40">
        <v>7200000</v>
      </c>
      <c r="G103" s="6"/>
    </row>
    <row r="104" spans="2:7">
      <c r="B104" s="19" t="s">
        <v>22</v>
      </c>
      <c r="C104" s="20" t="s">
        <v>97</v>
      </c>
      <c r="D104" s="40">
        <v>2000000</v>
      </c>
      <c r="E104" s="46" t="s">
        <v>180</v>
      </c>
      <c r="F104" s="40">
        <v>2000000</v>
      </c>
      <c r="G104" s="6"/>
    </row>
    <row r="105" spans="2:7">
      <c r="B105" s="19" t="s">
        <v>24</v>
      </c>
      <c r="C105" s="20" t="s">
        <v>98</v>
      </c>
      <c r="D105" s="40">
        <v>4497000</v>
      </c>
      <c r="E105" s="46" t="s">
        <v>180</v>
      </c>
      <c r="F105" s="40">
        <v>4497000</v>
      </c>
      <c r="G105" s="6"/>
    </row>
    <row r="106" spans="2:7">
      <c r="B106" s="19" t="s">
        <v>26</v>
      </c>
      <c r="C106" s="20" t="s">
        <v>99</v>
      </c>
      <c r="D106" s="40">
        <v>500000</v>
      </c>
      <c r="E106" s="46" t="s">
        <v>180</v>
      </c>
      <c r="F106" s="40">
        <v>500000</v>
      </c>
      <c r="G106" s="6"/>
    </row>
    <row r="107" spans="2:7">
      <c r="B107" s="19" t="s">
        <v>28</v>
      </c>
      <c r="C107" s="20" t="s">
        <v>100</v>
      </c>
      <c r="D107" s="40">
        <v>600000</v>
      </c>
      <c r="E107" s="46" t="s">
        <v>180</v>
      </c>
      <c r="F107" s="40">
        <v>600000</v>
      </c>
      <c r="G107" s="6"/>
    </row>
    <row r="108" spans="2:7">
      <c r="B108" s="19" t="s">
        <v>55</v>
      </c>
      <c r="C108" s="20" t="s">
        <v>101</v>
      </c>
      <c r="D108" s="40">
        <v>6000000</v>
      </c>
      <c r="E108" s="46" t="s">
        <v>180</v>
      </c>
      <c r="F108" s="40">
        <v>6000000</v>
      </c>
      <c r="G108" s="6"/>
    </row>
    <row r="109" spans="2:7">
      <c r="B109" s="5"/>
      <c r="C109" s="6"/>
      <c r="D109" s="40"/>
      <c r="E109" s="40"/>
      <c r="F109" s="40"/>
      <c r="G109" s="6"/>
    </row>
    <row r="110" spans="2:7" s="25" customFormat="1" ht="31">
      <c r="B110" s="22">
        <v>10</v>
      </c>
      <c r="C110" s="54" t="s">
        <v>102</v>
      </c>
      <c r="D110" s="47">
        <f>SUM(D112:D114)</f>
        <v>23018000</v>
      </c>
      <c r="E110" s="46" t="s">
        <v>180</v>
      </c>
      <c r="F110" s="47">
        <f>SUM(F112:F114)</f>
        <v>23018000</v>
      </c>
      <c r="G110" s="23"/>
    </row>
    <row r="111" spans="2:7">
      <c r="B111" s="5"/>
      <c r="C111" s="20" t="s">
        <v>48</v>
      </c>
      <c r="D111" s="46" t="s">
        <v>180</v>
      </c>
      <c r="E111" s="46" t="s">
        <v>180</v>
      </c>
      <c r="F111" s="46" t="s">
        <v>180</v>
      </c>
      <c r="G111" s="6"/>
    </row>
    <row r="112" spans="2:7">
      <c r="B112" s="19" t="s">
        <v>12</v>
      </c>
      <c r="C112" s="20" t="s">
        <v>103</v>
      </c>
      <c r="D112" s="40">
        <v>15558000</v>
      </c>
      <c r="E112" s="46" t="s">
        <v>180</v>
      </c>
      <c r="F112" s="40">
        <v>15558000</v>
      </c>
      <c r="G112" s="6"/>
    </row>
    <row r="113" spans="2:7" ht="46.5">
      <c r="B113" s="19" t="s">
        <v>14</v>
      </c>
      <c r="C113" s="21" t="s">
        <v>104</v>
      </c>
      <c r="D113" s="40">
        <v>4000000</v>
      </c>
      <c r="E113" s="46" t="s">
        <v>180</v>
      </c>
      <c r="F113" s="40">
        <v>4000000</v>
      </c>
      <c r="G113" s="6"/>
    </row>
    <row r="114" spans="2:7">
      <c r="B114" s="19" t="s">
        <v>16</v>
      </c>
      <c r="C114" s="20" t="s">
        <v>105</v>
      </c>
      <c r="D114" s="40">
        <v>3460000</v>
      </c>
      <c r="E114" s="46" t="s">
        <v>180</v>
      </c>
      <c r="F114" s="40">
        <v>3460000</v>
      </c>
      <c r="G114" s="6"/>
    </row>
    <row r="115" spans="2:7">
      <c r="B115" s="5"/>
      <c r="C115" s="6"/>
      <c r="D115" s="40"/>
      <c r="E115" s="40"/>
      <c r="F115" s="40"/>
      <c r="G115" s="6"/>
    </row>
    <row r="116" spans="2:7" s="25" customFormat="1">
      <c r="B116" s="22">
        <v>11</v>
      </c>
      <c r="C116" s="23" t="s">
        <v>106</v>
      </c>
      <c r="D116" s="47">
        <v>2500000</v>
      </c>
      <c r="E116" s="46" t="s">
        <v>180</v>
      </c>
      <c r="F116" s="47">
        <v>2500000</v>
      </c>
      <c r="G116" s="23"/>
    </row>
    <row r="117" spans="2:7">
      <c r="B117" s="5"/>
      <c r="C117" s="6"/>
      <c r="D117" s="40"/>
      <c r="E117" s="40"/>
      <c r="F117" s="40"/>
      <c r="G117" s="6"/>
    </row>
    <row r="118" spans="2:7" ht="16">
      <c r="B118" s="56" t="s">
        <v>184</v>
      </c>
      <c r="C118" s="31" t="s">
        <v>107</v>
      </c>
      <c r="D118" s="43"/>
      <c r="E118" s="43"/>
      <c r="F118" s="43"/>
      <c r="G118" s="12"/>
    </row>
    <row r="119" spans="2:7" s="25" customFormat="1">
      <c r="B119" s="22">
        <v>1</v>
      </c>
      <c r="C119" s="23" t="s">
        <v>108</v>
      </c>
      <c r="D119" s="47">
        <f>SUM(D121:D123)</f>
        <v>18500000</v>
      </c>
      <c r="E119" s="46" t="s">
        <v>180</v>
      </c>
      <c r="F119" s="47">
        <f>SUM(F121:F123)</f>
        <v>18500000</v>
      </c>
      <c r="G119" s="23"/>
    </row>
    <row r="120" spans="2:7">
      <c r="B120" s="5"/>
      <c r="C120" s="20" t="s">
        <v>48</v>
      </c>
      <c r="D120" s="46" t="s">
        <v>180</v>
      </c>
      <c r="E120" s="46" t="s">
        <v>180</v>
      </c>
      <c r="F120" s="46" t="s">
        <v>180</v>
      </c>
      <c r="G120" s="6"/>
    </row>
    <row r="121" spans="2:7">
      <c r="B121" s="19" t="s">
        <v>12</v>
      </c>
      <c r="C121" s="20" t="s">
        <v>109</v>
      </c>
      <c r="D121" s="40">
        <v>2000000</v>
      </c>
      <c r="E121" s="46" t="s">
        <v>180</v>
      </c>
      <c r="F121" s="40">
        <v>2000000</v>
      </c>
      <c r="G121" s="6"/>
    </row>
    <row r="122" spans="2:7">
      <c r="B122" s="19" t="s">
        <v>14</v>
      </c>
      <c r="C122" s="18" t="s">
        <v>110</v>
      </c>
      <c r="D122" s="40">
        <v>6500000</v>
      </c>
      <c r="E122" s="46" t="s">
        <v>180</v>
      </c>
      <c r="F122" s="40">
        <v>6500000</v>
      </c>
      <c r="G122" s="6"/>
    </row>
    <row r="123" spans="2:7">
      <c r="B123" s="19" t="s">
        <v>16</v>
      </c>
      <c r="C123" s="20" t="s">
        <v>111</v>
      </c>
      <c r="D123" s="40">
        <v>10000000</v>
      </c>
      <c r="E123" s="46" t="s">
        <v>180</v>
      </c>
      <c r="F123" s="40">
        <v>10000000</v>
      </c>
      <c r="G123" s="6"/>
    </row>
    <row r="124" spans="2:7">
      <c r="B124" s="5"/>
      <c r="C124" s="6"/>
      <c r="D124" s="40"/>
      <c r="E124" s="40"/>
      <c r="F124" s="40"/>
      <c r="G124" s="6"/>
    </row>
    <row r="125" spans="2:7">
      <c r="B125" s="22">
        <v>2</v>
      </c>
      <c r="C125" s="23" t="s">
        <v>112</v>
      </c>
      <c r="D125" s="47">
        <f>SUM(D128:D136)</f>
        <v>46030000</v>
      </c>
      <c r="E125" s="46" t="s">
        <v>180</v>
      </c>
      <c r="F125" s="47">
        <f>SUM(F128:F136)</f>
        <v>46030000</v>
      </c>
      <c r="G125" s="6"/>
    </row>
    <row r="126" spans="2:7">
      <c r="B126" s="22" t="s">
        <v>71</v>
      </c>
      <c r="C126" s="23" t="s">
        <v>113</v>
      </c>
      <c r="D126" s="40"/>
      <c r="E126" s="40"/>
      <c r="F126" s="40"/>
      <c r="G126" s="6"/>
    </row>
    <row r="127" spans="2:7">
      <c r="B127" s="5"/>
      <c r="C127" s="20" t="s">
        <v>48</v>
      </c>
      <c r="D127" s="46" t="s">
        <v>180</v>
      </c>
      <c r="E127" s="46" t="s">
        <v>180</v>
      </c>
      <c r="F127" s="46" t="s">
        <v>180</v>
      </c>
      <c r="G127" s="6"/>
    </row>
    <row r="128" spans="2:7">
      <c r="B128" s="5" t="s">
        <v>12</v>
      </c>
      <c r="C128" s="20" t="s">
        <v>114</v>
      </c>
      <c r="D128" s="40">
        <v>11520000</v>
      </c>
      <c r="E128" s="46" t="s">
        <v>180</v>
      </c>
      <c r="F128" s="40">
        <v>11520000</v>
      </c>
      <c r="G128" s="6"/>
    </row>
    <row r="129" spans="2:9">
      <c r="B129" s="5" t="s">
        <v>14</v>
      </c>
      <c r="C129" s="20" t="s">
        <v>115</v>
      </c>
      <c r="D129" s="40">
        <v>3600000</v>
      </c>
      <c r="E129" s="46" t="s">
        <v>180</v>
      </c>
      <c r="F129" s="40">
        <v>3600000</v>
      </c>
      <c r="G129" s="6"/>
    </row>
    <row r="130" spans="2:9">
      <c r="B130" s="19" t="s">
        <v>16</v>
      </c>
      <c r="C130" s="20" t="s">
        <v>116</v>
      </c>
      <c r="D130" s="40">
        <v>3500000</v>
      </c>
      <c r="E130" s="46" t="s">
        <v>180</v>
      </c>
      <c r="F130" s="40">
        <v>3500000</v>
      </c>
      <c r="G130" s="6"/>
    </row>
    <row r="131" spans="2:9">
      <c r="B131" s="19" t="s">
        <v>18</v>
      </c>
      <c r="C131" s="20" t="s">
        <v>117</v>
      </c>
      <c r="D131" s="40">
        <v>2000000</v>
      </c>
      <c r="E131" s="46" t="s">
        <v>180</v>
      </c>
      <c r="F131" s="40">
        <v>2000000</v>
      </c>
      <c r="G131" s="6"/>
    </row>
    <row r="132" spans="2:9">
      <c r="B132" s="19" t="s">
        <v>20</v>
      </c>
      <c r="C132" s="20" t="s">
        <v>118</v>
      </c>
      <c r="D132" s="40">
        <v>4800000</v>
      </c>
      <c r="E132" s="46" t="s">
        <v>180</v>
      </c>
      <c r="F132" s="40">
        <v>4800000</v>
      </c>
      <c r="G132" s="6"/>
    </row>
    <row r="133" spans="2:9">
      <c r="B133" s="19" t="s">
        <v>22</v>
      </c>
      <c r="C133" s="20" t="s">
        <v>119</v>
      </c>
      <c r="D133" s="40">
        <v>2100000</v>
      </c>
      <c r="E133" s="46" t="s">
        <v>180</v>
      </c>
      <c r="F133" s="40">
        <v>2100000</v>
      </c>
      <c r="G133" s="6"/>
    </row>
    <row r="134" spans="2:9">
      <c r="B134" s="19" t="s">
        <v>24</v>
      </c>
      <c r="C134" s="20" t="s">
        <v>120</v>
      </c>
      <c r="D134" s="40">
        <v>3360000</v>
      </c>
      <c r="E134" s="46" t="s">
        <v>180</v>
      </c>
      <c r="F134" s="40">
        <v>3360000</v>
      </c>
      <c r="G134" s="6"/>
    </row>
    <row r="135" spans="2:9">
      <c r="B135" s="19" t="s">
        <v>26</v>
      </c>
      <c r="C135" s="20" t="s">
        <v>121</v>
      </c>
      <c r="D135" s="40">
        <v>10500000</v>
      </c>
      <c r="E135" s="46" t="s">
        <v>180</v>
      </c>
      <c r="F135" s="40">
        <v>10500000</v>
      </c>
      <c r="G135" s="6"/>
    </row>
    <row r="136" spans="2:9">
      <c r="B136" s="19" t="s">
        <v>28</v>
      </c>
      <c r="C136" s="20" t="s">
        <v>122</v>
      </c>
      <c r="D136" s="40">
        <v>4650000</v>
      </c>
      <c r="E136" s="46" t="s">
        <v>180</v>
      </c>
      <c r="F136" s="40">
        <v>4650000</v>
      </c>
      <c r="G136" s="6"/>
    </row>
    <row r="137" spans="2:9">
      <c r="B137" s="5"/>
      <c r="C137" s="6"/>
      <c r="D137" s="40"/>
      <c r="E137" s="40"/>
      <c r="F137" s="40"/>
      <c r="G137" s="6"/>
    </row>
    <row r="138" spans="2:9" s="25" customFormat="1">
      <c r="B138" s="22" t="s">
        <v>162</v>
      </c>
      <c r="C138" s="23" t="s">
        <v>124</v>
      </c>
      <c r="D138" s="47">
        <f>SUM(D140:D148)</f>
        <v>125260000</v>
      </c>
      <c r="E138" s="47">
        <f>SUM(E140:E149)</f>
        <v>0</v>
      </c>
      <c r="F138" s="47">
        <f>SUM(F140:F149)</f>
        <v>85260000</v>
      </c>
      <c r="G138" s="23"/>
      <c r="I138" s="92"/>
    </row>
    <row r="139" spans="2:9">
      <c r="B139" s="5"/>
      <c r="C139" s="20" t="s">
        <v>48</v>
      </c>
      <c r="D139" s="46" t="s">
        <v>180</v>
      </c>
      <c r="E139" s="46" t="s">
        <v>180</v>
      </c>
      <c r="F139" s="46" t="s">
        <v>180</v>
      </c>
      <c r="G139" s="6"/>
    </row>
    <row r="140" spans="2:9">
      <c r="B140" s="19" t="s">
        <v>12</v>
      </c>
      <c r="C140" s="20" t="s">
        <v>125</v>
      </c>
      <c r="D140" s="40">
        <v>2100000</v>
      </c>
      <c r="E140" s="46" t="s">
        <v>180</v>
      </c>
      <c r="F140" s="40">
        <v>2100000</v>
      </c>
      <c r="G140" s="6"/>
    </row>
    <row r="141" spans="2:9">
      <c r="B141" s="19" t="s">
        <v>14</v>
      </c>
      <c r="C141" s="20" t="s">
        <v>126</v>
      </c>
      <c r="D141" s="40">
        <v>5000000</v>
      </c>
      <c r="E141" s="46" t="s">
        <v>180</v>
      </c>
      <c r="F141" s="40">
        <v>5000000</v>
      </c>
      <c r="G141" s="6"/>
    </row>
    <row r="142" spans="2:9">
      <c r="B142" s="93" t="s">
        <v>16</v>
      </c>
      <c r="C142" s="94" t="s">
        <v>205</v>
      </c>
      <c r="D142" s="95" t="s">
        <v>180</v>
      </c>
      <c r="E142" s="89" t="s">
        <v>180</v>
      </c>
      <c r="F142" s="96">
        <v>5000000</v>
      </c>
      <c r="G142" s="97" t="s">
        <v>206</v>
      </c>
    </row>
    <row r="143" spans="2:9">
      <c r="B143" s="19" t="s">
        <v>18</v>
      </c>
      <c r="C143" s="20" t="s">
        <v>127</v>
      </c>
      <c r="D143" s="40">
        <v>3000000</v>
      </c>
      <c r="E143" s="46" t="s">
        <v>180</v>
      </c>
      <c r="F143" s="40">
        <v>3000000</v>
      </c>
      <c r="G143" s="6"/>
    </row>
    <row r="144" spans="2:9">
      <c r="B144" s="19" t="s">
        <v>20</v>
      </c>
      <c r="C144" s="20" t="s">
        <v>128</v>
      </c>
      <c r="D144" s="40">
        <v>600000</v>
      </c>
      <c r="E144" s="46" t="s">
        <v>180</v>
      </c>
      <c r="F144" s="40">
        <v>600000</v>
      </c>
      <c r="G144" s="6"/>
    </row>
    <row r="145" spans="2:7">
      <c r="B145" s="19" t="s">
        <v>22</v>
      </c>
      <c r="C145" s="20" t="s">
        <v>129</v>
      </c>
      <c r="D145" s="40">
        <v>60000000</v>
      </c>
      <c r="E145" s="46"/>
      <c r="F145" s="40">
        <v>13300000</v>
      </c>
      <c r="G145" s="6"/>
    </row>
    <row r="146" spans="2:7">
      <c r="B146" s="19" t="s">
        <v>24</v>
      </c>
      <c r="C146" s="20" t="s">
        <v>130</v>
      </c>
      <c r="D146" s="40">
        <v>48620000</v>
      </c>
      <c r="E146" s="46" t="s">
        <v>180</v>
      </c>
      <c r="F146" s="40">
        <v>48620000</v>
      </c>
      <c r="G146" s="6"/>
    </row>
    <row r="147" spans="2:7">
      <c r="B147" s="26" t="s">
        <v>26</v>
      </c>
      <c r="C147" s="27" t="s">
        <v>131</v>
      </c>
      <c r="D147" s="40">
        <v>1440000</v>
      </c>
      <c r="E147" s="46" t="s">
        <v>180</v>
      </c>
      <c r="F147" s="40">
        <v>1440000</v>
      </c>
      <c r="G147" s="6"/>
    </row>
    <row r="148" spans="2:7">
      <c r="B148" s="26" t="s">
        <v>28</v>
      </c>
      <c r="C148" s="27" t="s">
        <v>132</v>
      </c>
      <c r="D148" s="40">
        <v>4500000</v>
      </c>
      <c r="E148" s="46" t="s">
        <v>180</v>
      </c>
      <c r="F148" s="40">
        <v>4500000</v>
      </c>
      <c r="G148" s="6"/>
    </row>
    <row r="149" spans="2:7">
      <c r="B149" s="26" t="s">
        <v>55</v>
      </c>
      <c r="C149" s="27" t="s">
        <v>133</v>
      </c>
      <c r="D149" s="46" t="s">
        <v>180</v>
      </c>
      <c r="E149" s="46" t="s">
        <v>180</v>
      </c>
      <c r="F149" s="40">
        <v>1700000</v>
      </c>
      <c r="G149" s="6"/>
    </row>
    <row r="150" spans="2:7">
      <c r="B150" s="26"/>
      <c r="C150" s="27"/>
      <c r="E150" s="40"/>
      <c r="F150" s="40"/>
      <c r="G150" s="6"/>
    </row>
    <row r="151" spans="2:7" s="25" customFormat="1" ht="31">
      <c r="B151" s="29" t="s">
        <v>51</v>
      </c>
      <c r="C151" s="30" t="s">
        <v>134</v>
      </c>
      <c r="D151" s="47">
        <f>SUM(D152:D153)</f>
        <v>138793000</v>
      </c>
      <c r="E151" s="46" t="s">
        <v>180</v>
      </c>
      <c r="F151" s="47">
        <f>SUM(F152:F153)</f>
        <v>138793000</v>
      </c>
      <c r="G151" s="23"/>
    </row>
    <row r="152" spans="2:7">
      <c r="B152" s="26" t="s">
        <v>12</v>
      </c>
      <c r="C152" s="27" t="s">
        <v>135</v>
      </c>
      <c r="D152" s="40">
        <v>66793000</v>
      </c>
      <c r="E152" s="46" t="s">
        <v>180</v>
      </c>
      <c r="F152" s="40">
        <v>66793000</v>
      </c>
      <c r="G152" s="6"/>
    </row>
    <row r="153" spans="2:7">
      <c r="B153" s="26" t="s">
        <v>14</v>
      </c>
      <c r="C153" s="27" t="s">
        <v>136</v>
      </c>
      <c r="D153" s="40">
        <v>72000000</v>
      </c>
      <c r="E153" s="46" t="s">
        <v>180</v>
      </c>
      <c r="F153" s="40">
        <v>72000000</v>
      </c>
      <c r="G153" s="6"/>
    </row>
    <row r="154" spans="2:7">
      <c r="B154" s="35"/>
      <c r="C154" s="36"/>
      <c r="D154" s="51"/>
      <c r="E154" s="52"/>
      <c r="F154" s="51"/>
      <c r="G154" s="8"/>
    </row>
    <row r="155" spans="2:7">
      <c r="B155" s="35"/>
      <c r="C155" s="36"/>
      <c r="D155" s="51"/>
      <c r="E155" s="51"/>
      <c r="F155" s="51"/>
      <c r="G155" s="8"/>
    </row>
    <row r="156" spans="2:7" s="68" customFormat="1">
      <c r="B156" s="29" t="s">
        <v>123</v>
      </c>
      <c r="C156" s="30" t="s">
        <v>137</v>
      </c>
      <c r="D156" s="47">
        <f>SUM(D159:D161)</f>
        <v>31000000</v>
      </c>
      <c r="E156" s="46" t="s">
        <v>180</v>
      </c>
      <c r="F156" s="47">
        <f>SUM(F159:F161)</f>
        <v>31000000</v>
      </c>
      <c r="G156" s="23"/>
    </row>
    <row r="157" spans="2:7" ht="31">
      <c r="B157" s="32"/>
      <c r="C157" s="65" t="s">
        <v>138</v>
      </c>
      <c r="D157" s="42"/>
      <c r="E157" s="42"/>
      <c r="F157" s="42"/>
      <c r="G157" s="14"/>
    </row>
    <row r="158" spans="2:7">
      <c r="B158" s="26"/>
      <c r="C158" s="28" t="s">
        <v>139</v>
      </c>
      <c r="D158" s="40"/>
      <c r="E158" s="40"/>
      <c r="F158" s="40"/>
      <c r="G158" s="6"/>
    </row>
    <row r="159" spans="2:7">
      <c r="B159" s="26" t="s">
        <v>12</v>
      </c>
      <c r="C159" s="27" t="s">
        <v>140</v>
      </c>
      <c r="D159" s="40">
        <v>16000000</v>
      </c>
      <c r="E159" s="46" t="s">
        <v>180</v>
      </c>
      <c r="F159" s="40">
        <v>16000000</v>
      </c>
      <c r="G159" s="6"/>
    </row>
    <row r="160" spans="2:7">
      <c r="B160" s="26" t="s">
        <v>14</v>
      </c>
      <c r="C160" s="27" t="s">
        <v>141</v>
      </c>
      <c r="D160" s="40">
        <v>10000000</v>
      </c>
      <c r="E160" s="46" t="s">
        <v>180</v>
      </c>
      <c r="F160" s="40">
        <v>10000000</v>
      </c>
      <c r="G160" s="6"/>
    </row>
    <row r="161" spans="2:7">
      <c r="B161" s="26" t="s">
        <v>16</v>
      </c>
      <c r="C161" s="27" t="s">
        <v>142</v>
      </c>
      <c r="D161" s="40">
        <v>5000000</v>
      </c>
      <c r="E161" s="46" t="s">
        <v>180</v>
      </c>
      <c r="F161" s="40">
        <v>5000000</v>
      </c>
      <c r="G161" s="6"/>
    </row>
    <row r="162" spans="2:7">
      <c r="B162" s="26"/>
      <c r="C162" s="27"/>
      <c r="D162" s="40"/>
      <c r="E162" s="40"/>
      <c r="F162" s="40"/>
      <c r="G162" s="6"/>
    </row>
    <row r="163" spans="2:7" s="25" customFormat="1">
      <c r="B163" s="57" t="s">
        <v>185</v>
      </c>
      <c r="C163" s="58" t="s">
        <v>143</v>
      </c>
      <c r="D163" s="59"/>
      <c r="E163" s="59"/>
      <c r="F163" s="59"/>
      <c r="G163" s="60"/>
    </row>
    <row r="164" spans="2:7" s="25" customFormat="1">
      <c r="B164" s="29">
        <v>1</v>
      </c>
      <c r="C164" s="30" t="s">
        <v>144</v>
      </c>
      <c r="D164" s="47">
        <f>SUM(D167:D171)</f>
        <v>21319700</v>
      </c>
      <c r="E164" s="46" t="s">
        <v>180</v>
      </c>
      <c r="F164" s="47">
        <f>SUM(F167:F171)</f>
        <v>21319700</v>
      </c>
      <c r="G164" s="23"/>
    </row>
    <row r="165" spans="2:7" ht="31">
      <c r="B165" s="26"/>
      <c r="C165" s="27" t="s">
        <v>145</v>
      </c>
      <c r="D165" s="40"/>
      <c r="E165" s="40"/>
      <c r="F165" s="46" t="s">
        <v>180</v>
      </c>
      <c r="G165" s="6"/>
    </row>
    <row r="166" spans="2:7">
      <c r="B166" s="26"/>
      <c r="C166" s="27" t="s">
        <v>146</v>
      </c>
      <c r="D166" s="40"/>
      <c r="E166" s="40"/>
      <c r="F166" s="46" t="s">
        <v>180</v>
      </c>
      <c r="G166" s="6"/>
    </row>
    <row r="167" spans="2:7">
      <c r="B167" s="26" t="s">
        <v>12</v>
      </c>
      <c r="C167" s="27" t="s">
        <v>147</v>
      </c>
      <c r="D167" s="46" t="s">
        <v>180</v>
      </c>
      <c r="E167" s="46" t="s">
        <v>180</v>
      </c>
      <c r="F167" s="46" t="s">
        <v>180</v>
      </c>
      <c r="G167" s="6"/>
    </row>
    <row r="168" spans="2:7">
      <c r="B168" s="26" t="s">
        <v>14</v>
      </c>
      <c r="C168" s="27" t="s">
        <v>148</v>
      </c>
      <c r="D168" s="40">
        <v>4553000</v>
      </c>
      <c r="E168" s="46" t="s">
        <v>180</v>
      </c>
      <c r="F168" s="40">
        <v>4553000</v>
      </c>
      <c r="G168" s="6"/>
    </row>
    <row r="169" spans="2:7">
      <c r="B169" s="26" t="s">
        <v>16</v>
      </c>
      <c r="C169" s="27" t="s">
        <v>149</v>
      </c>
      <c r="D169" s="40">
        <v>4100000</v>
      </c>
      <c r="E169" s="46" t="s">
        <v>180</v>
      </c>
      <c r="F169" s="40">
        <v>4100000</v>
      </c>
      <c r="G169" s="6"/>
    </row>
    <row r="170" spans="2:7">
      <c r="B170" s="26" t="s">
        <v>18</v>
      </c>
      <c r="C170" s="27" t="s">
        <v>150</v>
      </c>
      <c r="D170" s="40">
        <v>8700000</v>
      </c>
      <c r="E170" s="46" t="s">
        <v>180</v>
      </c>
      <c r="F170" s="40">
        <v>8700000</v>
      </c>
      <c r="G170" s="6"/>
    </row>
    <row r="171" spans="2:7">
      <c r="B171" s="17" t="s">
        <v>20</v>
      </c>
      <c r="C171" s="27" t="s">
        <v>151</v>
      </c>
      <c r="D171" s="40">
        <v>3966700</v>
      </c>
      <c r="E171" s="46" t="s">
        <v>180</v>
      </c>
      <c r="F171" s="40">
        <v>3966700</v>
      </c>
      <c r="G171" s="6"/>
    </row>
    <row r="172" spans="2:7">
      <c r="B172" s="26"/>
      <c r="C172" s="27"/>
      <c r="D172" s="40"/>
      <c r="E172" s="40"/>
      <c r="F172" s="40"/>
      <c r="G172" s="6"/>
    </row>
    <row r="173" spans="2:7" s="25" customFormat="1">
      <c r="B173" s="29">
        <v>2</v>
      </c>
      <c r="C173" s="30" t="s">
        <v>152</v>
      </c>
      <c r="D173" s="47">
        <v>6000000</v>
      </c>
      <c r="E173" s="46" t="s">
        <v>180</v>
      </c>
      <c r="F173" s="47">
        <v>6000000</v>
      </c>
      <c r="G173" s="23"/>
    </row>
    <row r="174" spans="2:7">
      <c r="B174" s="26"/>
      <c r="C174" s="27"/>
      <c r="D174" s="40"/>
      <c r="E174" s="40"/>
      <c r="F174" s="40"/>
      <c r="G174" s="6"/>
    </row>
    <row r="175" spans="2:7" s="25" customFormat="1">
      <c r="B175" s="70">
        <v>3</v>
      </c>
      <c r="C175" s="71" t="s">
        <v>187</v>
      </c>
      <c r="D175" s="78">
        <f>SUM(D176:D179)</f>
        <v>4000000</v>
      </c>
      <c r="E175" s="50" t="s">
        <v>180</v>
      </c>
      <c r="F175" s="78">
        <f t="shared" ref="F175" si="1">SUM(F176:F179)</f>
        <v>4000000</v>
      </c>
      <c r="G175" s="79"/>
    </row>
    <row r="176" spans="2:7" s="80" customFormat="1">
      <c r="B176" s="35"/>
      <c r="C176" s="36" t="s">
        <v>188</v>
      </c>
      <c r="D176" s="52" t="s">
        <v>180</v>
      </c>
      <c r="E176" s="52" t="s">
        <v>180</v>
      </c>
      <c r="F176" s="52" t="s">
        <v>180</v>
      </c>
      <c r="G176" s="8"/>
    </row>
    <row r="177" spans="2:7">
      <c r="B177" s="5"/>
      <c r="C177" s="27" t="s">
        <v>146</v>
      </c>
      <c r="D177" s="46" t="s">
        <v>180</v>
      </c>
      <c r="E177" s="46" t="s">
        <v>180</v>
      </c>
      <c r="F177" s="46" t="s">
        <v>180</v>
      </c>
      <c r="G177" s="6"/>
    </row>
    <row r="178" spans="2:7" s="81" customFormat="1">
      <c r="B178" s="76" t="s">
        <v>12</v>
      </c>
      <c r="C178" s="27" t="s">
        <v>189</v>
      </c>
      <c r="D178" s="62">
        <v>1000000</v>
      </c>
      <c r="E178" s="46" t="s">
        <v>180</v>
      </c>
      <c r="F178" s="62">
        <v>1000000</v>
      </c>
      <c r="G178" s="20"/>
    </row>
    <row r="179" spans="2:7" s="81" customFormat="1">
      <c r="B179" s="19" t="s">
        <v>14</v>
      </c>
      <c r="C179" s="77" t="s">
        <v>190</v>
      </c>
      <c r="D179" s="62">
        <v>3000000</v>
      </c>
      <c r="E179" s="46" t="s">
        <v>180</v>
      </c>
      <c r="F179" s="62">
        <v>3000000</v>
      </c>
      <c r="G179" s="20"/>
    </row>
    <row r="180" spans="2:7" s="25" customFormat="1">
      <c r="B180" s="74"/>
      <c r="C180" s="75"/>
      <c r="D180" s="66"/>
      <c r="E180" s="66"/>
      <c r="F180" s="66"/>
      <c r="G180" s="67"/>
    </row>
    <row r="181" spans="2:7" s="25" customFormat="1">
      <c r="B181" s="69">
        <v>4</v>
      </c>
      <c r="C181" s="72" t="s">
        <v>153</v>
      </c>
      <c r="D181" s="66">
        <f>SUM(D183:D186)</f>
        <v>6944000</v>
      </c>
      <c r="E181" s="46" t="s">
        <v>180</v>
      </c>
      <c r="F181" s="66">
        <f>SUM(F183:F186)</f>
        <v>6944000</v>
      </c>
      <c r="G181" s="67"/>
    </row>
    <row r="182" spans="2:7">
      <c r="B182" s="26"/>
      <c r="C182" s="27" t="s">
        <v>154</v>
      </c>
      <c r="D182" s="46" t="s">
        <v>180</v>
      </c>
      <c r="E182" s="46" t="s">
        <v>180</v>
      </c>
      <c r="F182" s="46" t="s">
        <v>180</v>
      </c>
      <c r="G182" s="6"/>
    </row>
    <row r="183" spans="2:7">
      <c r="B183" s="26" t="s">
        <v>12</v>
      </c>
      <c r="C183" s="27" t="s">
        <v>49</v>
      </c>
      <c r="D183" s="40">
        <v>800000</v>
      </c>
      <c r="E183" s="46" t="s">
        <v>180</v>
      </c>
      <c r="F183" s="40">
        <v>800000</v>
      </c>
      <c r="G183" s="6"/>
    </row>
    <row r="184" spans="2:7">
      <c r="B184" s="26" t="s">
        <v>14</v>
      </c>
      <c r="C184" s="27" t="s">
        <v>155</v>
      </c>
      <c r="D184" s="40">
        <v>3144000</v>
      </c>
      <c r="E184" s="46" t="s">
        <v>180</v>
      </c>
      <c r="F184" s="40">
        <v>3144000</v>
      </c>
      <c r="G184" s="6"/>
    </row>
    <row r="185" spans="2:7">
      <c r="B185" s="26" t="s">
        <v>16</v>
      </c>
      <c r="C185" s="27" t="s">
        <v>156</v>
      </c>
      <c r="D185" s="40">
        <v>1500000</v>
      </c>
      <c r="E185" s="46" t="s">
        <v>180</v>
      </c>
      <c r="F185" s="40">
        <v>1500000</v>
      </c>
      <c r="G185" s="6"/>
    </row>
    <row r="186" spans="2:7">
      <c r="B186" s="26" t="s">
        <v>18</v>
      </c>
      <c r="C186" s="27" t="s">
        <v>157</v>
      </c>
      <c r="D186" s="40">
        <v>1500000</v>
      </c>
      <c r="E186" s="46" t="s">
        <v>180</v>
      </c>
      <c r="F186" s="40">
        <v>1500000</v>
      </c>
      <c r="G186" s="6"/>
    </row>
    <row r="187" spans="2:7">
      <c r="B187" s="26"/>
      <c r="C187" s="27"/>
      <c r="D187" s="40"/>
      <c r="E187" s="46"/>
      <c r="F187" s="40"/>
      <c r="G187" s="6"/>
    </row>
    <row r="188" spans="2:7">
      <c r="B188" s="26"/>
      <c r="C188" s="27"/>
      <c r="D188" s="40"/>
      <c r="E188" s="40"/>
      <c r="F188" s="40"/>
      <c r="G188" s="6"/>
    </row>
    <row r="189" spans="2:7" s="64" customFormat="1" ht="16">
      <c r="B189" s="57" t="s">
        <v>186</v>
      </c>
      <c r="C189" s="63" t="s">
        <v>158</v>
      </c>
      <c r="D189" s="59"/>
      <c r="E189" s="59"/>
      <c r="F189" s="59"/>
      <c r="G189" s="60"/>
    </row>
    <row r="190" spans="2:7" s="25" customFormat="1" ht="32">
      <c r="B190" s="29" t="s">
        <v>71</v>
      </c>
      <c r="C190" s="61" t="s">
        <v>159</v>
      </c>
      <c r="D190" s="47">
        <f>SUM(D192)</f>
        <v>9600000</v>
      </c>
      <c r="E190" s="46" t="s">
        <v>180</v>
      </c>
      <c r="F190" s="47">
        <f t="shared" ref="F190" si="2">SUM(F192)</f>
        <v>9600000</v>
      </c>
      <c r="G190" s="23"/>
    </row>
    <row r="191" spans="2:7">
      <c r="B191" s="26"/>
      <c r="C191" s="27" t="s">
        <v>160</v>
      </c>
      <c r="D191" s="46" t="s">
        <v>180</v>
      </c>
      <c r="E191" s="46" t="s">
        <v>180</v>
      </c>
      <c r="F191" s="46" t="s">
        <v>180</v>
      </c>
      <c r="G191" s="6"/>
    </row>
    <row r="192" spans="2:7" ht="31">
      <c r="B192" s="26" t="s">
        <v>12</v>
      </c>
      <c r="C192" s="27" t="s">
        <v>161</v>
      </c>
      <c r="D192" s="40">
        <v>9600000</v>
      </c>
      <c r="E192" s="46" t="s">
        <v>180</v>
      </c>
      <c r="F192" s="40">
        <v>9600000</v>
      </c>
      <c r="G192" s="6"/>
    </row>
    <row r="193" spans="2:11">
      <c r="B193" s="26"/>
      <c r="C193" s="27"/>
      <c r="D193" s="40"/>
      <c r="E193" s="40"/>
      <c r="F193" s="40"/>
      <c r="G193" s="6"/>
    </row>
    <row r="194" spans="2:11" s="25" customFormat="1">
      <c r="B194" s="29" t="s">
        <v>162</v>
      </c>
      <c r="C194" s="30" t="s">
        <v>191</v>
      </c>
      <c r="D194" s="47">
        <f>SUM(D195:D197)</f>
        <v>66042250</v>
      </c>
      <c r="E194" s="46" t="s">
        <v>180</v>
      </c>
      <c r="F194" s="47">
        <f>SUM(F195:F197)</f>
        <v>111042250</v>
      </c>
      <c r="G194" s="23"/>
    </row>
    <row r="195" spans="2:11">
      <c r="B195" s="26" t="s">
        <v>12</v>
      </c>
      <c r="C195" s="27" t="s">
        <v>194</v>
      </c>
      <c r="D195" s="40">
        <v>31042250</v>
      </c>
      <c r="E195" s="46" t="s">
        <v>180</v>
      </c>
      <c r="F195" s="40">
        <v>31042250</v>
      </c>
      <c r="G195" s="6"/>
    </row>
    <row r="196" spans="2:11">
      <c r="B196" s="26" t="s">
        <v>14</v>
      </c>
      <c r="C196" s="27" t="s">
        <v>193</v>
      </c>
      <c r="D196" s="40">
        <v>35000000</v>
      </c>
      <c r="E196" s="46" t="s">
        <v>180</v>
      </c>
      <c r="F196" s="40">
        <v>35000000</v>
      </c>
      <c r="G196" s="6"/>
    </row>
    <row r="197" spans="2:11">
      <c r="B197" s="26" t="s">
        <v>16</v>
      </c>
      <c r="C197" s="27" t="s">
        <v>192</v>
      </c>
      <c r="D197" s="46" t="s">
        <v>180</v>
      </c>
      <c r="E197" s="46" t="s">
        <v>180</v>
      </c>
      <c r="F197" s="46">
        <v>45000000</v>
      </c>
      <c r="G197" s="6"/>
    </row>
    <row r="198" spans="2:11">
      <c r="B198" s="26"/>
      <c r="C198" s="27"/>
      <c r="D198" s="40"/>
      <c r="E198" s="40"/>
      <c r="F198" s="40"/>
      <c r="G198" s="6"/>
    </row>
    <row r="199" spans="2:11" s="25" customFormat="1" ht="34.5" customHeight="1">
      <c r="B199" s="73" t="s">
        <v>51</v>
      </c>
      <c r="C199" s="30" t="s">
        <v>163</v>
      </c>
      <c r="D199" s="47">
        <f>SUM(D200:D202)</f>
        <v>21915000</v>
      </c>
      <c r="E199" s="46" t="s">
        <v>180</v>
      </c>
      <c r="F199" s="47">
        <f>SUM(F200:F202)</f>
        <v>21915000</v>
      </c>
      <c r="G199" s="23"/>
    </row>
    <row r="200" spans="2:11">
      <c r="B200" s="26" t="s">
        <v>12</v>
      </c>
      <c r="C200" s="27" t="s">
        <v>195</v>
      </c>
      <c r="D200" s="40">
        <v>1968450</v>
      </c>
      <c r="E200" s="46" t="s">
        <v>180</v>
      </c>
      <c r="F200" s="40">
        <v>1968450</v>
      </c>
      <c r="G200" s="6"/>
    </row>
    <row r="201" spans="2:11">
      <c r="B201" s="26" t="s">
        <v>14</v>
      </c>
      <c r="C201" s="27" t="s">
        <v>164</v>
      </c>
      <c r="D201" s="40">
        <v>14286250</v>
      </c>
      <c r="E201" s="46" t="s">
        <v>180</v>
      </c>
      <c r="F201" s="40">
        <v>14286250</v>
      </c>
      <c r="G201" s="6"/>
      <c r="K201" s="45"/>
    </row>
    <row r="202" spans="2:11">
      <c r="B202" s="26" t="s">
        <v>16</v>
      </c>
      <c r="C202" s="27" t="s">
        <v>165</v>
      </c>
      <c r="D202" s="40">
        <v>5660300</v>
      </c>
      <c r="E202" s="46" t="s">
        <v>180</v>
      </c>
      <c r="F202" s="40">
        <v>5660300</v>
      </c>
      <c r="G202" s="6"/>
    </row>
    <row r="203" spans="2:11">
      <c r="B203" s="26"/>
      <c r="C203" s="27"/>
      <c r="E203" s="40"/>
      <c r="F203" s="40"/>
      <c r="G203" s="6"/>
    </row>
    <row r="204" spans="2:11" s="64" customFormat="1">
      <c r="B204" s="57" t="s">
        <v>196</v>
      </c>
      <c r="C204" s="58" t="s">
        <v>166</v>
      </c>
      <c r="D204" s="59"/>
      <c r="E204" s="59"/>
      <c r="F204" s="59"/>
      <c r="G204" s="60"/>
    </row>
    <row r="205" spans="2:11" s="25" customFormat="1">
      <c r="B205" s="29" t="s">
        <v>12</v>
      </c>
      <c r="C205" s="30" t="s">
        <v>167</v>
      </c>
      <c r="D205" s="47">
        <v>331200000</v>
      </c>
      <c r="E205" s="46" t="s">
        <v>180</v>
      </c>
      <c r="F205" s="47">
        <v>331200000</v>
      </c>
      <c r="G205" s="23"/>
    </row>
    <row r="206" spans="2:11">
      <c r="B206" s="26"/>
      <c r="C206" s="27"/>
      <c r="D206" s="40"/>
      <c r="E206" s="40"/>
      <c r="F206" s="40"/>
      <c r="G206" s="6"/>
      <c r="I206" s="45"/>
    </row>
    <row r="207" spans="2:11" s="25" customFormat="1">
      <c r="B207" s="29"/>
      <c r="C207" s="30" t="s">
        <v>168</v>
      </c>
      <c r="D207" s="47">
        <f>D37+D44+D62+D69+D73+D82+D93+D97+D110+D116+D119+D125+D138+D151+D156+D164+D173+D175+D181+D190+D194+D199+D205</f>
        <v>1743092700</v>
      </c>
      <c r="E207" s="47"/>
      <c r="F207" s="47">
        <f>F37+F44+F62+F69+F73+F82+F93+F97+F110+F116+F119+F125+F138+F151+F156+F164+F173+F175+F181+F190+F194+F199+F205</f>
        <v>1747877500</v>
      </c>
      <c r="G207" s="23"/>
      <c r="J207" s="92"/>
    </row>
    <row r="208" spans="2:11">
      <c r="B208" s="26"/>
      <c r="C208" s="27"/>
      <c r="D208" s="40"/>
      <c r="E208" s="40"/>
      <c r="F208" s="40"/>
      <c r="G208" s="6"/>
      <c r="J208" s="45"/>
    </row>
    <row r="209" spans="2:12">
      <c r="B209" s="29" t="s">
        <v>169</v>
      </c>
      <c r="C209" s="30" t="s">
        <v>170</v>
      </c>
      <c r="D209" s="40"/>
      <c r="E209" s="40"/>
      <c r="F209" s="40"/>
      <c r="G209" s="6"/>
      <c r="I209" s="45"/>
    </row>
    <row r="210" spans="2:12">
      <c r="B210" s="26">
        <v>1</v>
      </c>
      <c r="C210" s="27" t="s">
        <v>171</v>
      </c>
      <c r="D210" s="40">
        <v>263353000</v>
      </c>
      <c r="E210" s="46" t="s">
        <v>180</v>
      </c>
      <c r="F210" s="40">
        <v>263353000</v>
      </c>
      <c r="G210" s="6"/>
      <c r="J210" s="45"/>
    </row>
    <row r="211" spans="2:12">
      <c r="B211" s="26" t="s">
        <v>12</v>
      </c>
      <c r="C211" s="27" t="s">
        <v>172</v>
      </c>
      <c r="D211" s="40">
        <v>263353000</v>
      </c>
      <c r="E211" s="46" t="s">
        <v>180</v>
      </c>
      <c r="F211" s="40">
        <v>263353000</v>
      </c>
      <c r="G211" s="6"/>
    </row>
    <row r="212" spans="2:12" s="2" customFormat="1">
      <c r="B212" s="76"/>
      <c r="C212" s="21" t="s">
        <v>173</v>
      </c>
      <c r="D212" s="40"/>
      <c r="E212" s="40"/>
      <c r="F212" s="40"/>
      <c r="G212" s="6"/>
      <c r="I212" s="91"/>
    </row>
    <row r="213" spans="2:12" ht="36.75" customHeight="1">
      <c r="B213" s="26"/>
      <c r="C213" s="27" t="s">
        <v>174</v>
      </c>
      <c r="D213" s="40"/>
      <c r="E213" s="40"/>
      <c r="F213" s="40"/>
      <c r="G213" s="6"/>
    </row>
    <row r="214" spans="2:12">
      <c r="B214" s="26"/>
      <c r="C214" s="27"/>
      <c r="D214" s="40"/>
      <c r="E214" s="40"/>
      <c r="F214" s="40"/>
      <c r="G214" s="6"/>
      <c r="I214" s="45"/>
      <c r="L214" s="45"/>
    </row>
    <row r="215" spans="2:12">
      <c r="B215" s="26" t="s">
        <v>38</v>
      </c>
      <c r="C215" s="27" t="s">
        <v>175</v>
      </c>
      <c r="D215" s="40">
        <v>25000000</v>
      </c>
      <c r="E215" s="40"/>
      <c r="F215" s="40">
        <v>25000000</v>
      </c>
      <c r="G215" s="6"/>
    </row>
    <row r="216" spans="2:12" s="25" customFormat="1">
      <c r="B216" s="29" t="s">
        <v>12</v>
      </c>
      <c r="C216" s="30" t="s">
        <v>176</v>
      </c>
      <c r="D216" s="40">
        <v>25000000</v>
      </c>
      <c r="E216" s="47"/>
      <c r="F216" s="40">
        <v>25000000</v>
      </c>
      <c r="G216" s="23"/>
    </row>
    <row r="217" spans="2:12">
      <c r="B217" s="26"/>
      <c r="C217" s="27" t="s">
        <v>177</v>
      </c>
      <c r="D217" s="40">
        <v>263353000</v>
      </c>
      <c r="E217" s="40"/>
      <c r="F217" s="40">
        <v>263353000</v>
      </c>
      <c r="G217" s="6"/>
    </row>
    <row r="218" spans="2:12" ht="16" thickBot="1">
      <c r="B218" s="33"/>
      <c r="C218" s="34" t="s">
        <v>178</v>
      </c>
      <c r="D218" s="41"/>
      <c r="E218" s="41"/>
      <c r="F218" s="41"/>
      <c r="G218" s="16"/>
    </row>
    <row r="219" spans="2:12" ht="16.5" thickTop="1" thickBot="1">
      <c r="B219" s="37"/>
      <c r="C219" s="38" t="s">
        <v>179</v>
      </c>
      <c r="D219" s="44"/>
      <c r="E219" s="44"/>
      <c r="F219" s="44"/>
      <c r="G219" s="39"/>
      <c r="I219" s="45"/>
    </row>
    <row r="220" spans="2:12" ht="16" thickTop="1"/>
    <row r="221" spans="2:12">
      <c r="E221" s="172" t="s">
        <v>209</v>
      </c>
      <c r="F221" s="172"/>
    </row>
    <row r="222" spans="2:12">
      <c r="E222" s="172" t="s">
        <v>200</v>
      </c>
      <c r="F222" s="172"/>
    </row>
    <row r="223" spans="2:12">
      <c r="E223" s="172" t="s">
        <v>201</v>
      </c>
      <c r="F223" s="172"/>
    </row>
    <row r="224" spans="2:12">
      <c r="E224" s="172"/>
      <c r="F224" s="172"/>
      <c r="G224" s="91"/>
      <c r="I224" s="45"/>
    </row>
    <row r="225" spans="5:6">
      <c r="E225" s="172"/>
      <c r="F225" s="172"/>
    </row>
    <row r="226" spans="5:6">
      <c r="E226" s="172"/>
      <c r="F226" s="172"/>
    </row>
    <row r="227" spans="5:6">
      <c r="E227" s="172" t="s">
        <v>202</v>
      </c>
      <c r="F227" s="172"/>
    </row>
  </sheetData>
  <mergeCells count="9">
    <mergeCell ref="E223:F226"/>
    <mergeCell ref="E227:F227"/>
    <mergeCell ref="E221:F221"/>
    <mergeCell ref="E222:F222"/>
    <mergeCell ref="B1:G1"/>
    <mergeCell ref="B3:G3"/>
    <mergeCell ref="B4:G4"/>
    <mergeCell ref="B5:G5"/>
    <mergeCell ref="B2:G2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F294-6164-4DD1-9CFF-A3B8D9511880}">
  <sheetPr>
    <tabColor rgb="FFFFC000"/>
  </sheetPr>
  <dimension ref="B1:AF219"/>
  <sheetViews>
    <sheetView topLeftCell="A56" zoomScale="70" zoomScaleNormal="70" zoomScaleSheetLayoutView="80" workbookViewId="0">
      <selection activeCell="E67" sqref="E67"/>
    </sheetView>
  </sheetViews>
  <sheetFormatPr defaultRowHeight="15.5"/>
  <cols>
    <col min="1" max="1" width="1.08984375" style="126" customWidth="1"/>
    <col min="2" max="2" width="4.90625" style="135" customWidth="1"/>
    <col min="3" max="3" width="26.81640625" style="126" customWidth="1"/>
    <col min="4" max="4" width="32.453125" style="135" customWidth="1"/>
    <col min="5" max="5" width="25" style="126" customWidth="1"/>
    <col min="6" max="6" width="16.6328125" style="126" customWidth="1"/>
    <col min="7" max="7" width="26.54296875" style="126" customWidth="1"/>
    <col min="8" max="32" width="23.1796875" style="126" customWidth="1"/>
    <col min="33" max="16384" width="8.7265625" style="126"/>
  </cols>
  <sheetData>
    <row r="1" spans="2:32" ht="24.5" customHeight="1">
      <c r="B1" s="178" t="s">
        <v>264</v>
      </c>
      <c r="C1" s="179"/>
      <c r="D1" s="179"/>
      <c r="E1" s="179"/>
      <c r="G1" s="169" t="s">
        <v>281</v>
      </c>
      <c r="H1" s="174" t="s">
        <v>282</v>
      </c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 t="s">
        <v>283</v>
      </c>
    </row>
    <row r="2" spans="2:32" ht="19.5" customHeight="1">
      <c r="B2" s="179"/>
      <c r="C2" s="179"/>
      <c r="D2" s="179"/>
      <c r="E2" s="179"/>
      <c r="G2" s="169"/>
      <c r="H2" s="173">
        <v>1</v>
      </c>
      <c r="I2" s="174" t="s">
        <v>284</v>
      </c>
      <c r="J2" s="173">
        <v>2</v>
      </c>
      <c r="K2" s="174" t="s">
        <v>284</v>
      </c>
      <c r="L2" s="173">
        <v>3</v>
      </c>
      <c r="M2" s="174" t="s">
        <v>284</v>
      </c>
      <c r="N2" s="173">
        <v>4</v>
      </c>
      <c r="O2" s="174" t="s">
        <v>284</v>
      </c>
      <c r="P2" s="173">
        <v>5</v>
      </c>
      <c r="Q2" s="174" t="s">
        <v>284</v>
      </c>
      <c r="R2" s="173">
        <v>6</v>
      </c>
      <c r="S2" s="174" t="s">
        <v>284</v>
      </c>
      <c r="T2" s="173">
        <v>7</v>
      </c>
      <c r="U2" s="174" t="s">
        <v>284</v>
      </c>
      <c r="V2" s="173">
        <v>8</v>
      </c>
      <c r="W2" s="174" t="s">
        <v>284</v>
      </c>
      <c r="X2" s="173">
        <v>9</v>
      </c>
      <c r="Y2" s="174" t="s">
        <v>284</v>
      </c>
      <c r="Z2" s="173">
        <v>10</v>
      </c>
      <c r="AA2" s="174" t="s">
        <v>284</v>
      </c>
      <c r="AB2" s="173">
        <v>11</v>
      </c>
      <c r="AC2" s="174" t="s">
        <v>284</v>
      </c>
      <c r="AD2" s="173">
        <v>12</v>
      </c>
      <c r="AE2" s="174" t="s">
        <v>284</v>
      </c>
      <c r="AF2" s="174"/>
    </row>
    <row r="3" spans="2:32">
      <c r="B3" s="22" t="s">
        <v>4</v>
      </c>
      <c r="C3" s="22" t="s">
        <v>5</v>
      </c>
      <c r="D3" s="22" t="s">
        <v>6</v>
      </c>
      <c r="E3" s="125" t="s">
        <v>9</v>
      </c>
      <c r="G3" s="169"/>
      <c r="H3" s="173"/>
      <c r="I3" s="174"/>
      <c r="J3" s="173"/>
      <c r="K3" s="174"/>
      <c r="L3" s="173"/>
      <c r="M3" s="174"/>
      <c r="N3" s="173"/>
      <c r="O3" s="174"/>
      <c r="P3" s="173"/>
      <c r="Q3" s="174"/>
      <c r="R3" s="173"/>
      <c r="S3" s="174"/>
      <c r="T3" s="173"/>
      <c r="U3" s="174"/>
      <c r="V3" s="173"/>
      <c r="W3" s="174"/>
      <c r="X3" s="173"/>
      <c r="Y3" s="174"/>
      <c r="Z3" s="173"/>
      <c r="AA3" s="174"/>
      <c r="AB3" s="173"/>
      <c r="AC3" s="174"/>
      <c r="AD3" s="173"/>
      <c r="AE3" s="174"/>
      <c r="AF3" s="174"/>
    </row>
    <row r="4" spans="2:32">
      <c r="B4" s="127">
        <v>1</v>
      </c>
      <c r="C4" s="127">
        <v>2</v>
      </c>
      <c r="D4" s="127">
        <v>3</v>
      </c>
      <c r="E4" s="127">
        <v>4</v>
      </c>
      <c r="G4" s="138"/>
      <c r="H4" s="173"/>
      <c r="I4" s="174"/>
      <c r="J4" s="173"/>
      <c r="K4" s="174"/>
      <c r="L4" s="173"/>
      <c r="M4" s="174"/>
      <c r="N4" s="173"/>
      <c r="O4" s="174"/>
      <c r="P4" s="173"/>
      <c r="Q4" s="174"/>
      <c r="R4" s="173"/>
      <c r="S4" s="174"/>
      <c r="T4" s="173"/>
      <c r="U4" s="174"/>
      <c r="V4" s="173"/>
      <c r="W4" s="174"/>
      <c r="X4" s="173"/>
      <c r="Y4" s="174"/>
      <c r="Z4" s="173"/>
      <c r="AA4" s="174"/>
      <c r="AB4" s="173"/>
      <c r="AC4" s="174"/>
      <c r="AD4" s="173"/>
      <c r="AE4" s="174"/>
      <c r="AF4" s="158"/>
    </row>
    <row r="5" spans="2:32">
      <c r="B5" s="22" t="s">
        <v>66</v>
      </c>
      <c r="C5" s="23" t="s">
        <v>10</v>
      </c>
      <c r="D5" s="62"/>
      <c r="E5" s="128"/>
      <c r="G5" s="138">
        <v>12</v>
      </c>
      <c r="H5" s="138">
        <v>1</v>
      </c>
      <c r="I5" s="138"/>
      <c r="J5" s="138">
        <v>1</v>
      </c>
      <c r="K5" s="138"/>
      <c r="L5" s="138">
        <v>1</v>
      </c>
      <c r="M5" s="138"/>
      <c r="N5" s="138">
        <v>1</v>
      </c>
      <c r="O5" s="138"/>
      <c r="P5" s="138">
        <v>1</v>
      </c>
      <c r="Q5" s="138"/>
      <c r="R5" s="138">
        <v>1</v>
      </c>
      <c r="S5" s="138"/>
      <c r="T5" s="138">
        <v>1</v>
      </c>
      <c r="U5" s="138"/>
      <c r="V5" s="138">
        <v>1</v>
      </c>
      <c r="W5" s="138"/>
      <c r="X5" s="138">
        <v>1</v>
      </c>
      <c r="Y5" s="138"/>
      <c r="Z5" s="138">
        <v>1</v>
      </c>
      <c r="AA5" s="138"/>
      <c r="AB5" s="138">
        <v>1</v>
      </c>
      <c r="AC5" s="138"/>
      <c r="AD5" s="138">
        <v>1</v>
      </c>
      <c r="AE5" s="138"/>
      <c r="AF5" s="138">
        <f>G5-H5-J5-L5-N5-P5-R5-T5-V5-X5-Z5-AB5-AD5</f>
        <v>0</v>
      </c>
    </row>
    <row r="6" spans="2:32" ht="32">
      <c r="B6" s="22">
        <v>1</v>
      </c>
      <c r="C6" s="139" t="s">
        <v>11</v>
      </c>
      <c r="D6" s="47">
        <f>D8+D10+D11</f>
        <v>345391000</v>
      </c>
      <c r="E6" s="129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>
        <f t="shared" ref="AF6:AF69" si="0">G6-H6-J6-L6-N6-P6-R6-T6-V6-X6-Z6-AB6-AE6</f>
        <v>0</v>
      </c>
    </row>
    <row r="7" spans="2:32">
      <c r="B7" s="19" t="s">
        <v>12</v>
      </c>
      <c r="C7" s="20" t="s">
        <v>13</v>
      </c>
      <c r="D7" s="46" t="s">
        <v>180</v>
      </c>
      <c r="E7" s="128"/>
      <c r="G7" s="138"/>
      <c r="H7" s="138"/>
      <c r="I7" s="138"/>
      <c r="J7" s="138"/>
      <c r="K7" s="138"/>
      <c r="L7" s="138"/>
      <c r="M7" s="138"/>
      <c r="N7" s="138"/>
      <c r="O7" s="138"/>
      <c r="P7" s="159"/>
      <c r="Q7" s="159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>
        <f t="shared" si="0"/>
        <v>0</v>
      </c>
    </row>
    <row r="8" spans="2:32">
      <c r="B8" s="19" t="s">
        <v>14</v>
      </c>
      <c r="C8" s="20" t="s">
        <v>15</v>
      </c>
      <c r="D8" s="62">
        <v>30000000</v>
      </c>
      <c r="E8" s="12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>
        <f t="shared" si="0"/>
        <v>0</v>
      </c>
    </row>
    <row r="9" spans="2:32">
      <c r="B9" s="19" t="s">
        <v>16</v>
      </c>
      <c r="C9" s="20" t="s">
        <v>17</v>
      </c>
      <c r="D9" s="46" t="s">
        <v>180</v>
      </c>
      <c r="E9" s="12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>
        <f t="shared" si="0"/>
        <v>0</v>
      </c>
    </row>
    <row r="10" spans="2:32">
      <c r="B10" s="19" t="s">
        <v>18</v>
      </c>
      <c r="C10" s="20" t="s">
        <v>19</v>
      </c>
      <c r="D10" s="62">
        <f>13*1666000+19400000</f>
        <v>41058000</v>
      </c>
      <c r="E10" s="130">
        <v>19400000</v>
      </c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>
        <f t="shared" si="0"/>
        <v>0</v>
      </c>
    </row>
    <row r="11" spans="2:32">
      <c r="B11" s="19" t="s">
        <v>20</v>
      </c>
      <c r="C11" s="20" t="s">
        <v>21</v>
      </c>
      <c r="D11" s="62">
        <v>274333000</v>
      </c>
      <c r="E11" s="12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>
        <f t="shared" si="0"/>
        <v>0</v>
      </c>
    </row>
    <row r="12" spans="2:32">
      <c r="B12" s="19" t="s">
        <v>22</v>
      </c>
      <c r="C12" s="20" t="s">
        <v>23</v>
      </c>
      <c r="D12" s="46" t="s">
        <v>180</v>
      </c>
      <c r="E12" s="12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>
        <f t="shared" si="0"/>
        <v>0</v>
      </c>
    </row>
    <row r="13" spans="2:32">
      <c r="B13" s="19" t="s">
        <v>24</v>
      </c>
      <c r="C13" s="20" t="s">
        <v>25</v>
      </c>
      <c r="D13" s="46" t="s">
        <v>180</v>
      </c>
      <c r="E13" s="12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>
        <f t="shared" si="0"/>
        <v>0</v>
      </c>
    </row>
    <row r="14" spans="2:32" ht="54" customHeight="1">
      <c r="B14" s="19" t="s">
        <v>26</v>
      </c>
      <c r="C14" s="21" t="s">
        <v>27</v>
      </c>
      <c r="D14" s="46" t="s">
        <v>180</v>
      </c>
      <c r="E14" s="12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>
        <f t="shared" si="0"/>
        <v>0</v>
      </c>
    </row>
    <row r="15" spans="2:32" ht="32.5" customHeight="1">
      <c r="B15" s="19" t="s">
        <v>28</v>
      </c>
      <c r="C15" s="21" t="s">
        <v>29</v>
      </c>
      <c r="D15" s="46" t="s">
        <v>180</v>
      </c>
      <c r="E15" s="12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>
        <f t="shared" si="0"/>
        <v>0</v>
      </c>
    </row>
    <row r="16" spans="2:32">
      <c r="B16" s="19"/>
      <c r="C16" s="20"/>
      <c r="D16" s="62"/>
      <c r="E16" s="12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>
        <f t="shared" si="0"/>
        <v>0</v>
      </c>
    </row>
    <row r="17" spans="2:32" ht="16">
      <c r="B17" s="22">
        <v>2</v>
      </c>
      <c r="C17" s="139" t="s">
        <v>30</v>
      </c>
      <c r="D17" s="47">
        <f>D18+D20+D21+D22+D23</f>
        <v>1450536400</v>
      </c>
      <c r="E17" s="129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>
        <f t="shared" si="0"/>
        <v>0</v>
      </c>
    </row>
    <row r="18" spans="2:32">
      <c r="B18" s="19" t="s">
        <v>12</v>
      </c>
      <c r="C18" s="20" t="s">
        <v>31</v>
      </c>
      <c r="D18" s="62">
        <v>827612000</v>
      </c>
      <c r="E18" s="12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>
        <f t="shared" si="0"/>
        <v>0</v>
      </c>
    </row>
    <row r="19" spans="2:32" ht="60" customHeight="1">
      <c r="B19" s="22" t="s">
        <v>14</v>
      </c>
      <c r="C19" s="54" t="s">
        <v>32</v>
      </c>
      <c r="D19" s="46" t="s">
        <v>180</v>
      </c>
      <c r="E19" s="12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>
        <f t="shared" si="0"/>
        <v>0</v>
      </c>
    </row>
    <row r="20" spans="2:32" ht="31">
      <c r="B20" s="140" t="s">
        <v>258</v>
      </c>
      <c r="C20" s="21" t="s">
        <v>33</v>
      </c>
      <c r="D20" s="62">
        <v>20731800</v>
      </c>
      <c r="E20" s="12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>
        <f t="shared" si="0"/>
        <v>0</v>
      </c>
    </row>
    <row r="21" spans="2:32" ht="35.5" customHeight="1">
      <c r="B21" s="140" t="s">
        <v>258</v>
      </c>
      <c r="C21" s="21" t="s">
        <v>34</v>
      </c>
      <c r="D21" s="62">
        <v>9691600</v>
      </c>
      <c r="E21" s="12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>
        <f t="shared" si="0"/>
        <v>0</v>
      </c>
    </row>
    <row r="22" spans="2:32" ht="44" customHeight="1">
      <c r="B22" s="140" t="s">
        <v>258</v>
      </c>
      <c r="C22" s="21" t="s">
        <v>35</v>
      </c>
      <c r="D22" s="62">
        <v>4614000</v>
      </c>
      <c r="E22" s="12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>
        <f t="shared" si="0"/>
        <v>0</v>
      </c>
    </row>
    <row r="23" spans="2:32">
      <c r="B23" s="19" t="s">
        <v>16</v>
      </c>
      <c r="C23" s="20" t="s">
        <v>36</v>
      </c>
      <c r="D23" s="62">
        <v>587887000</v>
      </c>
      <c r="E23" s="12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>
        <f t="shared" si="0"/>
        <v>0</v>
      </c>
    </row>
    <row r="24" spans="2:32" ht="16" thickBot="1">
      <c r="B24" s="131"/>
      <c r="C24" s="132"/>
      <c r="D24" s="108"/>
      <c r="E24" s="133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>
        <f t="shared" si="0"/>
        <v>0</v>
      </c>
    </row>
    <row r="25" spans="2:32" ht="16.5" thickTop="1" thickBot="1">
      <c r="B25" s="176" t="s">
        <v>37</v>
      </c>
      <c r="C25" s="177"/>
      <c r="D25" s="84">
        <f>D6+D17</f>
        <v>1795927400</v>
      </c>
      <c r="E25" s="134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>
        <f t="shared" si="0"/>
        <v>0</v>
      </c>
    </row>
    <row r="26" spans="2:32" ht="16" thickTop="1"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>
        <f t="shared" si="0"/>
        <v>0</v>
      </c>
    </row>
    <row r="27" spans="2:32"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>
        <f t="shared" si="0"/>
        <v>0</v>
      </c>
    </row>
    <row r="28" spans="2:32"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>
        <f t="shared" si="0"/>
        <v>0</v>
      </c>
    </row>
    <row r="29" spans="2:32"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>
        <f t="shared" si="0"/>
        <v>0</v>
      </c>
    </row>
    <row r="30" spans="2:32"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>
        <f t="shared" si="0"/>
        <v>0</v>
      </c>
    </row>
    <row r="31" spans="2:32"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>
        <f t="shared" si="0"/>
        <v>0</v>
      </c>
    </row>
    <row r="32" spans="2:32"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>
        <f t="shared" si="0"/>
        <v>0</v>
      </c>
    </row>
    <row r="33" spans="2:32"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>
        <f t="shared" si="0"/>
        <v>0</v>
      </c>
    </row>
    <row r="34" spans="2:32"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>
        <f t="shared" si="0"/>
        <v>0</v>
      </c>
    </row>
    <row r="35" spans="2:32"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>
        <f t="shared" si="0"/>
        <v>0</v>
      </c>
    </row>
    <row r="36" spans="2:32"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>
        <f t="shared" si="0"/>
        <v>0</v>
      </c>
    </row>
    <row r="37" spans="2:32"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>
        <f t="shared" si="0"/>
        <v>0</v>
      </c>
    </row>
    <row r="38" spans="2:32"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>
        <f t="shared" si="0"/>
        <v>0</v>
      </c>
    </row>
    <row r="39" spans="2:32"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>
        <f t="shared" si="0"/>
        <v>0</v>
      </c>
    </row>
    <row r="40" spans="2:32"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>
        <f t="shared" si="0"/>
        <v>0</v>
      </c>
    </row>
    <row r="41" spans="2:32"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>
        <f t="shared" si="0"/>
        <v>0</v>
      </c>
    </row>
    <row r="42" spans="2:32"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>
        <f t="shared" si="0"/>
        <v>0</v>
      </c>
    </row>
    <row r="43" spans="2:32"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>
        <f t="shared" si="0"/>
        <v>0</v>
      </c>
    </row>
    <row r="44" spans="2:32"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>
        <f t="shared" si="0"/>
        <v>0</v>
      </c>
    </row>
    <row r="45" spans="2:32"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>
        <f t="shared" si="0"/>
        <v>0</v>
      </c>
    </row>
    <row r="46" spans="2:32">
      <c r="B46" s="136" t="s">
        <v>253</v>
      </c>
      <c r="C46" s="135"/>
      <c r="E46" s="135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>
        <f t="shared" si="0"/>
        <v>0</v>
      </c>
    </row>
    <row r="47" spans="2:32"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>
        <f t="shared" si="0"/>
        <v>0</v>
      </c>
    </row>
    <row r="48" spans="2:32">
      <c r="B48" s="20" t="s">
        <v>4</v>
      </c>
      <c r="C48" s="77" t="s">
        <v>5</v>
      </c>
      <c r="D48" s="128" t="s">
        <v>6</v>
      </c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>
        <f t="shared" si="0"/>
        <v>0</v>
      </c>
    </row>
    <row r="49" spans="2:32" ht="46.5">
      <c r="B49" s="19">
        <v>1</v>
      </c>
      <c r="C49" s="21" t="s">
        <v>44</v>
      </c>
      <c r="D49" s="62">
        <v>274333000</v>
      </c>
      <c r="G49" s="62">
        <v>274333000</v>
      </c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>
        <f t="shared" si="0"/>
        <v>274333000</v>
      </c>
    </row>
    <row r="50" spans="2:32" ht="31">
      <c r="B50" s="19">
        <v>2</v>
      </c>
      <c r="C50" s="21" t="s">
        <v>249</v>
      </c>
      <c r="D50" s="62">
        <v>25200000</v>
      </c>
      <c r="G50" s="62">
        <v>25200000</v>
      </c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>
        <f t="shared" si="0"/>
        <v>25200000</v>
      </c>
    </row>
    <row r="51" spans="2:32" ht="31">
      <c r="B51" s="19">
        <v>4</v>
      </c>
      <c r="C51" s="21" t="s">
        <v>57</v>
      </c>
      <c r="D51" s="128">
        <v>1800000</v>
      </c>
      <c r="G51" s="128">
        <v>1800000</v>
      </c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>
        <f t="shared" si="0"/>
        <v>1800000</v>
      </c>
    </row>
    <row r="52" spans="2:32" ht="31">
      <c r="B52" s="19">
        <v>5</v>
      </c>
      <c r="C52" s="21" t="s">
        <v>62</v>
      </c>
      <c r="D52" s="20"/>
      <c r="E52" s="18"/>
      <c r="G52" s="20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>
        <f t="shared" si="0"/>
        <v>0</v>
      </c>
    </row>
    <row r="53" spans="2:32">
      <c r="B53" s="19" t="s">
        <v>12</v>
      </c>
      <c r="C53" s="20" t="s">
        <v>63</v>
      </c>
      <c r="D53" s="62">
        <v>3600000</v>
      </c>
      <c r="G53" s="62">
        <v>3600000</v>
      </c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>
        <f t="shared" si="0"/>
        <v>3600000</v>
      </c>
    </row>
    <row r="54" spans="2:32">
      <c r="B54" s="19" t="s">
        <v>14</v>
      </c>
      <c r="C54" s="20" t="s">
        <v>64</v>
      </c>
      <c r="D54" s="62">
        <v>2760000</v>
      </c>
      <c r="G54" s="62">
        <v>2760000</v>
      </c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>
        <f t="shared" si="0"/>
        <v>2760000</v>
      </c>
    </row>
    <row r="55" spans="2:32" ht="31">
      <c r="B55" s="19" t="s">
        <v>16</v>
      </c>
      <c r="C55" s="21" t="s">
        <v>65</v>
      </c>
      <c r="D55" s="62">
        <v>12000000</v>
      </c>
      <c r="G55" s="62">
        <v>12000000</v>
      </c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>
        <f t="shared" si="0"/>
        <v>12000000</v>
      </c>
    </row>
    <row r="56" spans="2:32">
      <c r="B56" s="19">
        <v>6</v>
      </c>
      <c r="C56" s="20" t="s">
        <v>91</v>
      </c>
      <c r="D56" s="62">
        <v>800000</v>
      </c>
      <c r="G56" s="62">
        <v>800000</v>
      </c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>
        <f t="shared" si="0"/>
        <v>800000</v>
      </c>
    </row>
    <row r="57" spans="2:32" ht="31">
      <c r="B57" s="19">
        <v>7</v>
      </c>
      <c r="C57" s="21" t="s">
        <v>94</v>
      </c>
      <c r="D57" s="62">
        <v>2400000</v>
      </c>
      <c r="G57" s="62">
        <v>2400000</v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>
        <f t="shared" si="0"/>
        <v>2400000</v>
      </c>
    </row>
    <row r="58" spans="2:32" ht="46.5">
      <c r="B58" s="19">
        <v>8</v>
      </c>
      <c r="C58" s="21" t="s">
        <v>95</v>
      </c>
      <c r="D58" s="62">
        <v>2400000</v>
      </c>
      <c r="G58" s="62">
        <v>2400000</v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>
        <f t="shared" si="0"/>
        <v>2400000</v>
      </c>
    </row>
    <row r="59" spans="2:32" ht="31">
      <c r="B59" s="19">
        <v>9</v>
      </c>
      <c r="C59" s="21" t="s">
        <v>222</v>
      </c>
      <c r="D59" s="62">
        <v>7200000</v>
      </c>
      <c r="G59" s="62">
        <v>7200000</v>
      </c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>
        <f t="shared" si="0"/>
        <v>7200000</v>
      </c>
    </row>
    <row r="60" spans="2:32" ht="31">
      <c r="B60" s="19">
        <v>10</v>
      </c>
      <c r="C60" s="21" t="s">
        <v>97</v>
      </c>
      <c r="D60" s="62">
        <v>2000000</v>
      </c>
      <c r="G60" s="62">
        <v>2000000</v>
      </c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>
        <f t="shared" si="0"/>
        <v>2000000</v>
      </c>
    </row>
    <row r="61" spans="2:32" ht="31">
      <c r="B61" s="19">
        <v>11</v>
      </c>
      <c r="C61" s="21" t="s">
        <v>100</v>
      </c>
      <c r="D61" s="62">
        <v>600000</v>
      </c>
      <c r="G61" s="62">
        <v>600000</v>
      </c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>
        <f t="shared" si="0"/>
        <v>600000</v>
      </c>
    </row>
    <row r="62" spans="2:32" ht="46.5">
      <c r="B62" s="19">
        <v>12</v>
      </c>
      <c r="C62" s="21" t="s">
        <v>101</v>
      </c>
      <c r="D62" s="62">
        <f>600000*12</f>
        <v>7200000</v>
      </c>
      <c r="G62" s="62">
        <f>600000*12</f>
        <v>7200000</v>
      </c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>
        <f t="shared" si="0"/>
        <v>7200000</v>
      </c>
    </row>
    <row r="63" spans="2:32" ht="31">
      <c r="B63" s="19">
        <v>14</v>
      </c>
      <c r="C63" s="27" t="s">
        <v>149</v>
      </c>
      <c r="D63" s="62">
        <f>4000000-902000</f>
        <v>3098000</v>
      </c>
      <c r="G63" s="62">
        <f>4000000-902000</f>
        <v>3098000</v>
      </c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>
        <f t="shared" si="0"/>
        <v>3098000</v>
      </c>
    </row>
    <row r="64" spans="2:32">
      <c r="B64" s="180" t="s">
        <v>251</v>
      </c>
      <c r="C64" s="180"/>
      <c r="D64" s="129">
        <f>SUM(D49:D63)</f>
        <v>345391000</v>
      </c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>
        <f t="shared" si="0"/>
        <v>0</v>
      </c>
    </row>
    <row r="65" spans="2:32">
      <c r="B65" s="18"/>
      <c r="C65" s="81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>
        <f t="shared" si="0"/>
        <v>0</v>
      </c>
    </row>
    <row r="66" spans="2:32">
      <c r="B66" s="18"/>
      <c r="C66" s="81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>
        <f t="shared" si="0"/>
        <v>0</v>
      </c>
    </row>
    <row r="67" spans="2:32">
      <c r="B67" s="18"/>
      <c r="C67" s="81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>
        <f t="shared" si="0"/>
        <v>0</v>
      </c>
    </row>
    <row r="68" spans="2:32">
      <c r="B68" s="18"/>
      <c r="C68" s="81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>
        <f t="shared" si="0"/>
        <v>0</v>
      </c>
    </row>
    <row r="69" spans="2:32">
      <c r="B69" s="18"/>
      <c r="C69" s="81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>
        <f t="shared" si="0"/>
        <v>0</v>
      </c>
    </row>
    <row r="70" spans="2:32">
      <c r="B70" s="18"/>
      <c r="C70" s="81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>
        <f t="shared" ref="AF70:AF133" si="1">G70-H70-J70-L70-N70-P70-R70-T70-V70-X70-Z70-AB70-AE70</f>
        <v>0</v>
      </c>
    </row>
    <row r="71" spans="2:32">
      <c r="B71" s="18"/>
      <c r="C71" s="81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>
        <f t="shared" si="1"/>
        <v>0</v>
      </c>
    </row>
    <row r="72" spans="2:32">
      <c r="B72" s="18"/>
      <c r="C72" s="81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>
        <f t="shared" si="1"/>
        <v>0</v>
      </c>
    </row>
    <row r="73" spans="2:32">
      <c r="B73" s="18"/>
      <c r="C73" s="81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>
        <f t="shared" si="1"/>
        <v>0</v>
      </c>
    </row>
    <row r="74" spans="2:32">
      <c r="B74" s="18"/>
      <c r="C74" s="81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>
        <f t="shared" si="1"/>
        <v>0</v>
      </c>
    </row>
    <row r="75" spans="2:32">
      <c r="B75" s="18"/>
      <c r="C75" s="81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>
        <f t="shared" si="1"/>
        <v>0</v>
      </c>
    </row>
    <row r="76" spans="2:32">
      <c r="B76" s="18"/>
      <c r="C76" s="81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>
        <f t="shared" si="1"/>
        <v>0</v>
      </c>
    </row>
    <row r="77" spans="2:32">
      <c r="B77" s="18"/>
      <c r="C77" s="81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>
        <f t="shared" si="1"/>
        <v>0</v>
      </c>
    </row>
    <row r="78" spans="2:32">
      <c r="B78" s="18"/>
      <c r="C78" s="81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>
        <f t="shared" si="1"/>
        <v>0</v>
      </c>
    </row>
    <row r="79" spans="2:32">
      <c r="B79" s="18"/>
      <c r="C79" s="81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>
        <f t="shared" si="1"/>
        <v>0</v>
      </c>
    </row>
    <row r="80" spans="2:32">
      <c r="B80" s="18"/>
      <c r="C80" s="81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>
        <f t="shared" si="1"/>
        <v>0</v>
      </c>
    </row>
    <row r="81" spans="2:32">
      <c r="B81" s="18"/>
      <c r="C81" s="81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>
        <f t="shared" si="1"/>
        <v>0</v>
      </c>
    </row>
    <row r="82" spans="2:32">
      <c r="B82" s="18"/>
      <c r="C82" s="81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>
        <f t="shared" si="1"/>
        <v>0</v>
      </c>
    </row>
    <row r="83" spans="2:32">
      <c r="B83" s="18"/>
      <c r="C83" s="81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>
        <f t="shared" si="1"/>
        <v>0</v>
      </c>
    </row>
    <row r="84" spans="2:32">
      <c r="B84" s="18"/>
      <c r="C84" s="81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>
        <f t="shared" si="1"/>
        <v>0</v>
      </c>
    </row>
    <row r="85" spans="2:32">
      <c r="B85" s="18"/>
      <c r="C85" s="81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>
        <f t="shared" si="1"/>
        <v>0</v>
      </c>
    </row>
    <row r="86" spans="2:32">
      <c r="B86" s="18"/>
      <c r="C86" s="81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>
        <f t="shared" si="1"/>
        <v>0</v>
      </c>
    </row>
    <row r="87" spans="2:32">
      <c r="B87" s="18"/>
      <c r="C87" s="81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>
        <f t="shared" si="1"/>
        <v>0</v>
      </c>
    </row>
    <row r="88" spans="2:32">
      <c r="B88" s="18"/>
      <c r="C88" s="81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>
        <f t="shared" si="1"/>
        <v>0</v>
      </c>
    </row>
    <row r="89" spans="2:32">
      <c r="B89" s="137" t="s">
        <v>252</v>
      </c>
      <c r="C89" s="81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>
        <f t="shared" si="1"/>
        <v>0</v>
      </c>
    </row>
    <row r="90" spans="2:32">
      <c r="B90" s="18"/>
      <c r="C90" s="81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>
        <f t="shared" si="1"/>
        <v>0</v>
      </c>
    </row>
    <row r="91" spans="2:32">
      <c r="B91" s="20" t="s">
        <v>4</v>
      </c>
      <c r="C91" s="62" t="s">
        <v>5</v>
      </c>
      <c r="D91" s="128" t="s">
        <v>6</v>
      </c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>
        <f t="shared" si="1"/>
        <v>0</v>
      </c>
    </row>
    <row r="92" spans="2:32">
      <c r="B92" s="93">
        <v>1</v>
      </c>
      <c r="C92" s="149" t="s">
        <v>52</v>
      </c>
      <c r="D92" s="130">
        <v>2000000</v>
      </c>
      <c r="G92" s="130">
        <v>2000000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>
        <f t="shared" si="1"/>
        <v>2000000</v>
      </c>
    </row>
    <row r="93" spans="2:32">
      <c r="B93" s="19">
        <v>2</v>
      </c>
      <c r="C93" s="20" t="s">
        <v>60</v>
      </c>
      <c r="D93" s="62">
        <v>10000000</v>
      </c>
      <c r="G93" s="62">
        <v>10000000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>
        <f t="shared" si="1"/>
        <v>10000000</v>
      </c>
    </row>
    <row r="94" spans="2:32">
      <c r="B94" s="93">
        <v>3</v>
      </c>
      <c r="C94" s="94" t="s">
        <v>105</v>
      </c>
      <c r="D94" s="149">
        <v>828000</v>
      </c>
      <c r="G94" s="149">
        <v>828000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>
        <f t="shared" si="1"/>
        <v>828000</v>
      </c>
    </row>
    <row r="95" spans="2:32" ht="31">
      <c r="B95" s="19">
        <v>4</v>
      </c>
      <c r="C95" s="21" t="s">
        <v>232</v>
      </c>
      <c r="D95" s="62">
        <v>24279000</v>
      </c>
      <c r="G95" s="62">
        <v>24279000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>
        <f t="shared" si="1"/>
        <v>24279000</v>
      </c>
    </row>
    <row r="96" spans="2:32" ht="31">
      <c r="B96" s="19">
        <v>5</v>
      </c>
      <c r="C96" s="21" t="s">
        <v>92</v>
      </c>
      <c r="D96" s="62">
        <v>700000</v>
      </c>
      <c r="G96" s="62">
        <v>700000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>
        <f t="shared" si="1"/>
        <v>700000</v>
      </c>
    </row>
    <row r="97" spans="2:32" ht="31">
      <c r="B97" s="19">
        <v>6</v>
      </c>
      <c r="C97" s="21" t="s">
        <v>93</v>
      </c>
      <c r="D97" s="62">
        <v>2400000</v>
      </c>
      <c r="G97" s="62">
        <v>2400000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>
        <f t="shared" si="1"/>
        <v>2400000</v>
      </c>
    </row>
    <row r="98" spans="2:32" ht="31">
      <c r="B98" s="19">
        <v>7</v>
      </c>
      <c r="C98" s="21" t="s">
        <v>99</v>
      </c>
      <c r="D98" s="62">
        <v>700000</v>
      </c>
      <c r="G98" s="62">
        <v>700000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>
        <f t="shared" si="1"/>
        <v>700000</v>
      </c>
    </row>
    <row r="99" spans="2:32" ht="62">
      <c r="B99" s="19">
        <v>8</v>
      </c>
      <c r="C99" s="54" t="s">
        <v>102</v>
      </c>
      <c r="D99" s="128"/>
      <c r="G99" s="12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>
        <f t="shared" si="1"/>
        <v>0</v>
      </c>
    </row>
    <row r="100" spans="2:32" ht="46.5">
      <c r="B100" s="19" t="s">
        <v>12</v>
      </c>
      <c r="C100" s="21" t="s">
        <v>103</v>
      </c>
      <c r="D100" s="62">
        <v>5000000</v>
      </c>
      <c r="G100" s="62">
        <v>5000000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>
        <f t="shared" si="1"/>
        <v>5000000</v>
      </c>
    </row>
    <row r="101" spans="2:32" ht="93">
      <c r="B101" s="19" t="s">
        <v>14</v>
      </c>
      <c r="C101" s="21" t="s">
        <v>104</v>
      </c>
      <c r="D101" s="62">
        <v>3000000</v>
      </c>
      <c r="G101" s="62">
        <v>3000000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>
        <f t="shared" si="1"/>
        <v>3000000</v>
      </c>
    </row>
    <row r="102" spans="2:32">
      <c r="B102" s="19" t="s">
        <v>16</v>
      </c>
      <c r="C102" s="20" t="s">
        <v>105</v>
      </c>
      <c r="D102" s="62">
        <v>768000</v>
      </c>
      <c r="G102" s="62">
        <v>768000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>
        <f t="shared" si="1"/>
        <v>768000</v>
      </c>
    </row>
    <row r="103" spans="2:32" ht="31">
      <c r="B103" s="19">
        <v>9</v>
      </c>
      <c r="C103" s="21" t="s">
        <v>235</v>
      </c>
      <c r="D103" s="62">
        <v>7000000</v>
      </c>
      <c r="G103" s="62">
        <v>7000000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>
        <f t="shared" si="1"/>
        <v>7000000</v>
      </c>
    </row>
    <row r="104" spans="2:32">
      <c r="B104" s="93"/>
      <c r="C104" s="148" t="s">
        <v>273</v>
      </c>
      <c r="D104" s="149">
        <v>2000000</v>
      </c>
      <c r="G104" s="149">
        <v>2000000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>
        <f t="shared" si="1"/>
        <v>2000000</v>
      </c>
    </row>
    <row r="105" spans="2:32" ht="31">
      <c r="B105" s="19">
        <v>10</v>
      </c>
      <c r="C105" s="21" t="s">
        <v>109</v>
      </c>
      <c r="D105" s="62">
        <v>4000000</v>
      </c>
      <c r="G105" s="62">
        <v>4000000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>
        <f t="shared" si="1"/>
        <v>4000000</v>
      </c>
    </row>
    <row r="106" spans="2:32" ht="31">
      <c r="B106" s="19">
        <v>11</v>
      </c>
      <c r="C106" s="21" t="s">
        <v>111</v>
      </c>
      <c r="D106" s="62">
        <v>5000000</v>
      </c>
      <c r="G106" s="62">
        <v>5000000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>
        <f t="shared" si="1"/>
        <v>5000000</v>
      </c>
    </row>
    <row r="107" spans="2:32" ht="31">
      <c r="B107" s="19">
        <v>12</v>
      </c>
      <c r="C107" s="21" t="s">
        <v>114</v>
      </c>
      <c r="D107" s="62">
        <v>28320000</v>
      </c>
      <c r="G107" s="62">
        <v>28320000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>
        <f t="shared" si="1"/>
        <v>28320000</v>
      </c>
    </row>
    <row r="108" spans="2:32" ht="31">
      <c r="B108" s="19">
        <v>13</v>
      </c>
      <c r="C108" s="21" t="s">
        <v>115</v>
      </c>
      <c r="D108" s="62">
        <v>7140000</v>
      </c>
      <c r="G108" s="62">
        <v>7140000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>
        <f t="shared" si="1"/>
        <v>7140000</v>
      </c>
    </row>
    <row r="109" spans="2:32" ht="31">
      <c r="B109" s="19">
        <v>14</v>
      </c>
      <c r="C109" s="21" t="s">
        <v>116</v>
      </c>
      <c r="D109" s="62">
        <v>3500000</v>
      </c>
      <c r="G109" s="62">
        <v>3500000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>
        <f t="shared" si="1"/>
        <v>3500000</v>
      </c>
    </row>
    <row r="110" spans="2:32" ht="31">
      <c r="B110" s="19">
        <v>15</v>
      </c>
      <c r="C110" s="21" t="s">
        <v>118</v>
      </c>
      <c r="D110" s="62">
        <v>5000000</v>
      </c>
      <c r="G110" s="62">
        <v>5000000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>
        <f t="shared" si="1"/>
        <v>5000000</v>
      </c>
    </row>
    <row r="111" spans="2:32" ht="31">
      <c r="B111" s="19">
        <v>16</v>
      </c>
      <c r="C111" s="21" t="s">
        <v>119</v>
      </c>
      <c r="D111" s="62">
        <v>6000000</v>
      </c>
      <c r="G111" s="62">
        <v>6000000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>
        <f t="shared" si="1"/>
        <v>6000000</v>
      </c>
    </row>
    <row r="112" spans="2:32" ht="31">
      <c r="B112" s="19">
        <v>17</v>
      </c>
      <c r="C112" s="21" t="s">
        <v>223</v>
      </c>
      <c r="D112" s="62">
        <v>9000000</v>
      </c>
      <c r="G112" s="62">
        <v>9000000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>
        <f t="shared" si="1"/>
        <v>9000000</v>
      </c>
    </row>
    <row r="113" spans="2:32" ht="31">
      <c r="B113" s="19">
        <v>18</v>
      </c>
      <c r="C113" s="21" t="s">
        <v>121</v>
      </c>
      <c r="D113" s="62">
        <v>10500000</v>
      </c>
      <c r="G113" s="62">
        <v>10500000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>
        <f t="shared" si="1"/>
        <v>10500000</v>
      </c>
    </row>
    <row r="114" spans="2:32">
      <c r="B114" s="19">
        <v>19</v>
      </c>
      <c r="C114" s="20" t="s">
        <v>122</v>
      </c>
      <c r="D114" s="62">
        <v>5650000</v>
      </c>
      <c r="G114" s="62">
        <v>5650000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>
        <f t="shared" si="1"/>
        <v>5650000</v>
      </c>
    </row>
    <row r="115" spans="2:32">
      <c r="B115" s="19">
        <v>20</v>
      </c>
      <c r="C115" s="20" t="s">
        <v>224</v>
      </c>
      <c r="D115" s="62">
        <v>5550500</v>
      </c>
      <c r="G115" s="62">
        <v>5550500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>
        <f t="shared" si="1"/>
        <v>5550500</v>
      </c>
    </row>
    <row r="116" spans="2:32">
      <c r="B116" s="19">
        <v>21</v>
      </c>
      <c r="C116" s="20" t="s">
        <v>125</v>
      </c>
      <c r="D116" s="62">
        <v>2100000</v>
      </c>
      <c r="G116" s="62">
        <v>2100000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>
        <f t="shared" si="1"/>
        <v>2100000</v>
      </c>
    </row>
    <row r="117" spans="2:32">
      <c r="B117" s="19">
        <v>22</v>
      </c>
      <c r="C117" s="20" t="s">
        <v>126</v>
      </c>
      <c r="D117" s="62">
        <v>5000000</v>
      </c>
      <c r="G117" s="62">
        <v>5000000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>
        <f t="shared" si="1"/>
        <v>5000000</v>
      </c>
    </row>
    <row r="118" spans="2:32">
      <c r="B118" s="19">
        <v>23</v>
      </c>
      <c r="C118" s="20" t="s">
        <v>226</v>
      </c>
      <c r="D118" s="62">
        <v>600000</v>
      </c>
      <c r="G118" s="62">
        <v>600000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>
        <f t="shared" si="1"/>
        <v>600000</v>
      </c>
    </row>
    <row r="119" spans="2:32">
      <c r="B119" s="17"/>
      <c r="C119" s="18"/>
      <c r="D119" s="154"/>
      <c r="G119" s="154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>
        <f t="shared" si="1"/>
        <v>0</v>
      </c>
    </row>
    <row r="120" spans="2:32">
      <c r="B120" s="17"/>
      <c r="C120" s="18"/>
      <c r="D120" s="154"/>
      <c r="G120" s="154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>
        <f t="shared" si="1"/>
        <v>0</v>
      </c>
    </row>
    <row r="121" spans="2:32">
      <c r="B121" s="17"/>
      <c r="C121" s="18"/>
      <c r="D121" s="154"/>
      <c r="G121" s="154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>
        <f t="shared" si="1"/>
        <v>0</v>
      </c>
    </row>
    <row r="122" spans="2:32" ht="31">
      <c r="B122" s="19">
        <v>24</v>
      </c>
      <c r="C122" s="21" t="s">
        <v>130</v>
      </c>
      <c r="D122" s="62">
        <v>3000000</v>
      </c>
      <c r="G122" s="62">
        <v>3000000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>
        <f t="shared" si="1"/>
        <v>3000000</v>
      </c>
    </row>
    <row r="123" spans="2:32">
      <c r="B123" s="19">
        <v>25</v>
      </c>
      <c r="C123" s="27" t="s">
        <v>131</v>
      </c>
      <c r="D123" s="62">
        <v>1440000</v>
      </c>
      <c r="G123" s="62">
        <v>1440000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>
        <f t="shared" si="1"/>
        <v>1440000</v>
      </c>
    </row>
    <row r="124" spans="2:32">
      <c r="B124" s="19">
        <v>26</v>
      </c>
      <c r="C124" s="27" t="s">
        <v>227</v>
      </c>
      <c r="D124" s="62">
        <v>4500000</v>
      </c>
      <c r="G124" s="62">
        <v>4500000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>
        <f t="shared" si="1"/>
        <v>4500000</v>
      </c>
    </row>
    <row r="125" spans="2:32" ht="31">
      <c r="B125" s="19">
        <v>27</v>
      </c>
      <c r="C125" s="27" t="s">
        <v>127</v>
      </c>
      <c r="D125" s="62">
        <v>5000000</v>
      </c>
      <c r="G125" s="62">
        <v>5000000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>
        <f t="shared" si="1"/>
        <v>5000000</v>
      </c>
    </row>
    <row r="126" spans="2:32" ht="31">
      <c r="B126" s="19">
        <v>28</v>
      </c>
      <c r="C126" s="27" t="s">
        <v>228</v>
      </c>
      <c r="D126" s="62">
        <v>86827000</v>
      </c>
      <c r="G126" s="62">
        <v>86827000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>
        <f t="shared" si="1"/>
        <v>86827000</v>
      </c>
    </row>
    <row r="127" spans="2:32" ht="31">
      <c r="B127" s="19">
        <v>29</v>
      </c>
      <c r="C127" s="27" t="s">
        <v>229</v>
      </c>
      <c r="D127" s="62">
        <v>180000000</v>
      </c>
      <c r="G127" s="62">
        <v>180000000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>
        <f t="shared" si="1"/>
        <v>180000000</v>
      </c>
    </row>
    <row r="128" spans="2:32" ht="31">
      <c r="B128" s="19">
        <v>30</v>
      </c>
      <c r="C128" s="27" t="s">
        <v>230</v>
      </c>
      <c r="D128" s="62">
        <v>46560000</v>
      </c>
      <c r="G128" s="62">
        <v>46560000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>
        <f t="shared" si="1"/>
        <v>46560000</v>
      </c>
    </row>
    <row r="129" spans="2:32">
      <c r="B129" s="19">
        <v>31</v>
      </c>
      <c r="C129" s="27" t="s">
        <v>140</v>
      </c>
      <c r="D129" s="62">
        <v>5000000</v>
      </c>
      <c r="G129" s="62">
        <v>5000000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>
        <f t="shared" si="1"/>
        <v>5000000</v>
      </c>
    </row>
    <row r="130" spans="2:32">
      <c r="B130" s="19">
        <v>32</v>
      </c>
      <c r="C130" s="27" t="s">
        <v>141</v>
      </c>
      <c r="D130" s="62">
        <v>5000000</v>
      </c>
      <c r="G130" s="62">
        <v>5000000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>
        <f t="shared" si="1"/>
        <v>5000000</v>
      </c>
    </row>
    <row r="131" spans="2:32" ht="62.5" thickBot="1">
      <c r="B131" s="19">
        <v>33</v>
      </c>
      <c r="C131" s="157" t="s">
        <v>279</v>
      </c>
      <c r="D131" s="62">
        <v>66396500</v>
      </c>
      <c r="G131" s="62">
        <v>66396500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>
        <f t="shared" si="1"/>
        <v>66396500</v>
      </c>
    </row>
    <row r="132" spans="2:32" ht="62.5" thickBot="1">
      <c r="B132" s="19">
        <v>34</v>
      </c>
      <c r="C132" s="157" t="s">
        <v>280</v>
      </c>
      <c r="D132" s="62">
        <v>80000000</v>
      </c>
      <c r="G132" s="62">
        <v>80000000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>
        <f t="shared" si="1"/>
        <v>80000000</v>
      </c>
    </row>
    <row r="133" spans="2:32" ht="31">
      <c r="B133" s="19">
        <v>35</v>
      </c>
      <c r="C133" s="27" t="s">
        <v>148</v>
      </c>
      <c r="D133" s="40">
        <v>7000000</v>
      </c>
      <c r="G133" s="40">
        <v>7000000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>
        <f t="shared" si="1"/>
        <v>7000000</v>
      </c>
    </row>
    <row r="134" spans="2:32" ht="62">
      <c r="B134" s="93">
        <v>36</v>
      </c>
      <c r="C134" s="150" t="s">
        <v>270</v>
      </c>
      <c r="D134" s="96">
        <v>4000000</v>
      </c>
      <c r="G134" s="96">
        <v>4000000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>
        <f t="shared" ref="AF134:AF197" si="2">G134-H134-J134-L134-N134-P134-R134-T134-V134-X134-Z134-AB134-AE134</f>
        <v>4000000</v>
      </c>
    </row>
    <row r="135" spans="2:32" ht="31">
      <c r="B135" s="93">
        <v>37</v>
      </c>
      <c r="C135" s="150" t="s">
        <v>268</v>
      </c>
      <c r="D135" s="96">
        <v>10000000</v>
      </c>
      <c r="G135" s="96">
        <v>10000000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>
        <f t="shared" si="2"/>
        <v>10000000</v>
      </c>
    </row>
    <row r="136" spans="2:32">
      <c r="B136" s="19">
        <v>38</v>
      </c>
      <c r="C136" s="27" t="s">
        <v>261</v>
      </c>
      <c r="D136" s="62">
        <v>3000000</v>
      </c>
      <c r="G136" s="62">
        <v>3000000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>
        <f t="shared" si="2"/>
        <v>3000000</v>
      </c>
    </row>
    <row r="137" spans="2:32">
      <c r="B137" s="19">
        <v>39</v>
      </c>
      <c r="C137" s="27" t="s">
        <v>152</v>
      </c>
      <c r="D137" s="62">
        <v>6000000</v>
      </c>
      <c r="G137" s="62">
        <v>6000000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>
        <f t="shared" si="2"/>
        <v>6000000</v>
      </c>
    </row>
    <row r="138" spans="2:32">
      <c r="B138" s="19">
        <v>40</v>
      </c>
      <c r="C138" s="27" t="s">
        <v>189</v>
      </c>
      <c r="D138" s="62">
        <v>1000000</v>
      </c>
      <c r="G138" s="62">
        <v>1000000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>
        <f t="shared" si="2"/>
        <v>1000000</v>
      </c>
    </row>
    <row r="139" spans="2:32">
      <c r="B139" s="19">
        <v>41</v>
      </c>
      <c r="C139" s="77" t="s">
        <v>190</v>
      </c>
      <c r="D139" s="62">
        <v>3000000</v>
      </c>
      <c r="G139" s="62">
        <v>3000000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>
        <f t="shared" si="2"/>
        <v>3000000</v>
      </c>
    </row>
    <row r="140" spans="2:32" ht="62">
      <c r="B140" s="19">
        <v>43</v>
      </c>
      <c r="C140" s="27" t="s">
        <v>269</v>
      </c>
      <c r="D140" s="62">
        <v>9000000</v>
      </c>
      <c r="G140" s="62">
        <v>9000000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>
        <f t="shared" si="2"/>
        <v>9000000</v>
      </c>
    </row>
    <row r="141" spans="2:32" ht="31">
      <c r="B141" s="19">
        <v>44</v>
      </c>
      <c r="C141" s="27" t="s">
        <v>193</v>
      </c>
      <c r="D141" s="62">
        <v>32000000</v>
      </c>
      <c r="G141" s="62">
        <v>32000000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>
        <f t="shared" si="2"/>
        <v>32000000</v>
      </c>
    </row>
    <row r="142" spans="2:32">
      <c r="B142" s="19">
        <v>46</v>
      </c>
      <c r="C142" s="27" t="s">
        <v>165</v>
      </c>
      <c r="D142" s="62">
        <v>5600000</v>
      </c>
      <c r="G142" s="62">
        <v>5600000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>
        <f t="shared" si="2"/>
        <v>5600000</v>
      </c>
    </row>
    <row r="143" spans="2:32" ht="31">
      <c r="B143" s="19">
        <v>47</v>
      </c>
      <c r="C143" s="27" t="s">
        <v>263</v>
      </c>
      <c r="D143" s="62">
        <v>25000000</v>
      </c>
      <c r="G143" s="62">
        <v>25000000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>
        <f t="shared" si="2"/>
        <v>25000000</v>
      </c>
    </row>
    <row r="144" spans="2:32">
      <c r="B144" s="19">
        <v>48</v>
      </c>
      <c r="C144" s="27" t="s">
        <v>167</v>
      </c>
      <c r="D144" s="62">
        <v>82800000</v>
      </c>
      <c r="G144" s="62">
        <v>82800000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>
        <f t="shared" si="2"/>
        <v>82800000</v>
      </c>
    </row>
    <row r="145" spans="2:32">
      <c r="B145" s="93"/>
      <c r="C145" s="150" t="s">
        <v>271</v>
      </c>
      <c r="D145" s="163">
        <v>6000000</v>
      </c>
      <c r="G145" s="163">
        <v>6000000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>
        <f t="shared" si="2"/>
        <v>6000000</v>
      </c>
    </row>
    <row r="146" spans="2:32">
      <c r="B146" s="180" t="s">
        <v>254</v>
      </c>
      <c r="C146" s="180"/>
      <c r="D146" s="129">
        <f>D93+D95+D96+D97+D98+D100+D101+D102+D103+D105+D106+D107+D108+D109+D110+D111+D112+D113+D114+D115+D116+D117+D118+D122+D123+D124+D125+D126+D127+D128+D129+D130+D131+D132+D133+D136+D137+D138+D139+D140+D141+D142+D143+D144</f>
        <v>809331000</v>
      </c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>
        <f t="shared" si="2"/>
        <v>0</v>
      </c>
    </row>
    <row r="147" spans="2:32">
      <c r="B147" s="18"/>
      <c r="C147" s="81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>
        <f t="shared" si="2"/>
        <v>0</v>
      </c>
    </row>
    <row r="148" spans="2:32">
      <c r="B148" s="18"/>
      <c r="C148" s="81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>
        <f t="shared" si="2"/>
        <v>0</v>
      </c>
    </row>
    <row r="149" spans="2:32">
      <c r="B149" s="18"/>
      <c r="C149" s="81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>
        <f t="shared" si="2"/>
        <v>0</v>
      </c>
    </row>
    <row r="150" spans="2:32">
      <c r="B150" s="18"/>
      <c r="C150" s="81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>
        <f t="shared" si="2"/>
        <v>0</v>
      </c>
    </row>
    <row r="151" spans="2:32">
      <c r="B151" s="18"/>
      <c r="C151" s="81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>
        <f t="shared" si="2"/>
        <v>0</v>
      </c>
    </row>
    <row r="152" spans="2:32">
      <c r="B152" s="18"/>
      <c r="C152" s="81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>
        <f t="shared" si="2"/>
        <v>0</v>
      </c>
    </row>
    <row r="153" spans="2:32">
      <c r="B153" s="18"/>
      <c r="C153" s="81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>
        <f t="shared" si="2"/>
        <v>0</v>
      </c>
    </row>
    <row r="154" spans="2:32">
      <c r="B154" s="18"/>
      <c r="C154" s="81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>
        <f t="shared" si="2"/>
        <v>0</v>
      </c>
    </row>
    <row r="155" spans="2:32">
      <c r="B155" s="136" t="s">
        <v>255</v>
      </c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>
        <f t="shared" si="2"/>
        <v>0</v>
      </c>
    </row>
    <row r="156" spans="2:32"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>
        <f t="shared" si="2"/>
        <v>0</v>
      </c>
    </row>
    <row r="157" spans="2:32">
      <c r="B157" s="128" t="s">
        <v>4</v>
      </c>
      <c r="C157" s="138" t="s">
        <v>5</v>
      </c>
      <c r="D157" s="128" t="s">
        <v>6</v>
      </c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>
        <f t="shared" si="2"/>
        <v>0</v>
      </c>
    </row>
    <row r="158" spans="2:32" ht="46.5">
      <c r="B158" s="19">
        <v>1</v>
      </c>
      <c r="C158" s="21" t="s">
        <v>42</v>
      </c>
      <c r="D158" s="62">
        <v>377960000</v>
      </c>
      <c r="G158" s="62">
        <v>377960000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>
        <f t="shared" si="2"/>
        <v>377960000</v>
      </c>
    </row>
    <row r="159" spans="2:32" ht="46.5">
      <c r="B159" s="19">
        <v>2</v>
      </c>
      <c r="C159" s="21" t="s">
        <v>43</v>
      </c>
      <c r="D159" s="62">
        <v>61800000</v>
      </c>
      <c r="G159" s="62">
        <v>61800000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>
        <f t="shared" si="2"/>
        <v>61800000</v>
      </c>
    </row>
    <row r="160" spans="2:32" ht="62">
      <c r="B160" s="19">
        <v>3</v>
      </c>
      <c r="C160" s="21" t="s">
        <v>45</v>
      </c>
      <c r="D160" s="62">
        <v>19888200</v>
      </c>
      <c r="G160" s="62">
        <v>19888200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>
        <f t="shared" si="2"/>
        <v>19888200</v>
      </c>
    </row>
    <row r="161" spans="2:32">
      <c r="B161" s="19">
        <v>4</v>
      </c>
      <c r="C161" s="20" t="s">
        <v>46</v>
      </c>
      <c r="D161" s="62">
        <v>49800000</v>
      </c>
      <c r="G161" s="62">
        <v>49800000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>
        <f t="shared" si="2"/>
        <v>49800000</v>
      </c>
    </row>
    <row r="162" spans="2:32" ht="46.5">
      <c r="B162" s="19">
        <v>5</v>
      </c>
      <c r="C162" s="21" t="s">
        <v>250</v>
      </c>
      <c r="D162" s="62">
        <v>20000000</v>
      </c>
      <c r="G162" s="62">
        <v>20000000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>
        <f t="shared" si="2"/>
        <v>20000000</v>
      </c>
    </row>
    <row r="163" spans="2:32">
      <c r="B163" s="19">
        <v>9</v>
      </c>
      <c r="C163" s="20" t="s">
        <v>61</v>
      </c>
      <c r="D163" s="128">
        <v>1000000</v>
      </c>
      <c r="G163" s="128">
        <v>1000000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>
        <f t="shared" si="2"/>
        <v>1000000</v>
      </c>
    </row>
    <row r="164" spans="2:32">
      <c r="B164" s="19">
        <v>10</v>
      </c>
      <c r="C164" s="23" t="s">
        <v>68</v>
      </c>
      <c r="D164" s="128"/>
      <c r="G164" s="12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>
        <f t="shared" si="2"/>
        <v>0</v>
      </c>
    </row>
    <row r="165" spans="2:32">
      <c r="B165" s="19" t="s">
        <v>12</v>
      </c>
      <c r="C165" s="20" t="s">
        <v>70</v>
      </c>
      <c r="D165" s="62">
        <v>2062000</v>
      </c>
      <c r="G165" s="62">
        <v>2062000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>
        <f t="shared" si="2"/>
        <v>2062000</v>
      </c>
    </row>
    <row r="166" spans="2:32">
      <c r="B166" s="19" t="s">
        <v>14</v>
      </c>
      <c r="C166" s="20" t="s">
        <v>217</v>
      </c>
      <c r="D166" s="62">
        <v>3150000</v>
      </c>
      <c r="G166" s="62">
        <v>3150000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>
        <f t="shared" si="2"/>
        <v>3150000</v>
      </c>
    </row>
    <row r="167" spans="2:32">
      <c r="B167" s="19" t="s">
        <v>16</v>
      </c>
      <c r="C167" s="20" t="s">
        <v>73</v>
      </c>
      <c r="D167" s="62">
        <v>4380000</v>
      </c>
      <c r="G167" s="62">
        <v>4380000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>
        <f t="shared" si="2"/>
        <v>4380000</v>
      </c>
    </row>
    <row r="168" spans="2:32">
      <c r="B168" s="19" t="s">
        <v>18</v>
      </c>
      <c r="C168" s="20" t="s">
        <v>74</v>
      </c>
      <c r="D168" s="62">
        <f>800000-98000</f>
        <v>702000</v>
      </c>
      <c r="G168" s="62">
        <f>800000-98000</f>
        <v>702000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>
        <f t="shared" si="2"/>
        <v>702000</v>
      </c>
    </row>
    <row r="169" spans="2:32">
      <c r="B169" s="19">
        <v>11</v>
      </c>
      <c r="C169" s="20" t="s">
        <v>76</v>
      </c>
      <c r="D169" s="62">
        <f>70000*12*20</f>
        <v>16800000</v>
      </c>
      <c r="G169" s="62">
        <f>70000*12*20</f>
        <v>16800000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>
        <f t="shared" si="2"/>
        <v>16800000</v>
      </c>
    </row>
    <row r="170" spans="2:32">
      <c r="B170" s="19">
        <v>12</v>
      </c>
      <c r="C170" s="20" t="s">
        <v>216</v>
      </c>
      <c r="D170" s="62">
        <v>3000000</v>
      </c>
      <c r="G170" s="62">
        <v>3000000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>
        <f t="shared" si="2"/>
        <v>3000000</v>
      </c>
    </row>
    <row r="171" spans="2:32" ht="93">
      <c r="B171" s="19">
        <v>13</v>
      </c>
      <c r="C171" s="54" t="s">
        <v>181</v>
      </c>
      <c r="D171" s="128"/>
      <c r="G171" s="12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>
        <f t="shared" si="2"/>
        <v>0</v>
      </c>
    </row>
    <row r="172" spans="2:32">
      <c r="B172" s="19" t="s">
        <v>12</v>
      </c>
      <c r="C172" s="20" t="s">
        <v>78</v>
      </c>
      <c r="D172" s="62">
        <v>208800</v>
      </c>
      <c r="G172" s="62">
        <v>208800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>
        <f t="shared" si="2"/>
        <v>208800</v>
      </c>
    </row>
    <row r="173" spans="2:32">
      <c r="B173" s="19" t="s">
        <v>14</v>
      </c>
      <c r="C173" s="20" t="s">
        <v>79</v>
      </c>
      <c r="D173" s="62">
        <v>2500000</v>
      </c>
      <c r="G173" s="62">
        <v>2500000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>
        <f t="shared" si="2"/>
        <v>2500000</v>
      </c>
    </row>
    <row r="174" spans="2:32">
      <c r="B174" s="19" t="s">
        <v>16</v>
      </c>
      <c r="C174" s="20" t="s">
        <v>80</v>
      </c>
      <c r="D174" s="62">
        <v>400000</v>
      </c>
      <c r="G174" s="62">
        <v>400000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>
        <f t="shared" si="2"/>
        <v>400000</v>
      </c>
    </row>
    <row r="175" spans="2:32">
      <c r="B175" s="19" t="s">
        <v>18</v>
      </c>
      <c r="C175" s="20" t="s">
        <v>81</v>
      </c>
      <c r="D175" s="62">
        <v>200000</v>
      </c>
      <c r="G175" s="62">
        <v>200000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>
        <f t="shared" si="2"/>
        <v>200000</v>
      </c>
    </row>
    <row r="176" spans="2:32">
      <c r="B176" s="19" t="s">
        <v>20</v>
      </c>
      <c r="C176" s="20" t="s">
        <v>82</v>
      </c>
      <c r="D176" s="62">
        <v>1500000</v>
      </c>
      <c r="G176" s="62">
        <v>1500000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>
        <f t="shared" si="2"/>
        <v>1500000</v>
      </c>
    </row>
    <row r="177" spans="2:32" ht="31">
      <c r="B177" s="19">
        <v>14</v>
      </c>
      <c r="C177" s="54" t="s">
        <v>83</v>
      </c>
      <c r="D177" s="128"/>
      <c r="G177" s="12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>
        <f t="shared" si="2"/>
        <v>0</v>
      </c>
    </row>
    <row r="178" spans="2:32">
      <c r="B178" s="19" t="s">
        <v>12</v>
      </c>
      <c r="C178" s="20" t="s">
        <v>84</v>
      </c>
      <c r="D178" s="62">
        <v>1500000</v>
      </c>
      <c r="G178" s="62">
        <v>1500000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>
        <f t="shared" si="2"/>
        <v>1500000</v>
      </c>
    </row>
    <row r="179" spans="2:32" ht="31">
      <c r="B179" s="19" t="s">
        <v>14</v>
      </c>
      <c r="C179" s="21" t="s">
        <v>87</v>
      </c>
      <c r="D179" s="62">
        <v>1500000</v>
      </c>
      <c r="G179" s="62">
        <v>1500000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>
        <f t="shared" si="2"/>
        <v>1500000</v>
      </c>
    </row>
    <row r="180" spans="2:32">
      <c r="B180" s="19" t="s">
        <v>16</v>
      </c>
      <c r="C180" s="20" t="s">
        <v>70</v>
      </c>
      <c r="D180" s="62">
        <v>100000</v>
      </c>
      <c r="G180" s="62">
        <v>100000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>
        <f t="shared" si="2"/>
        <v>100000</v>
      </c>
    </row>
    <row r="181" spans="2:32" ht="31">
      <c r="B181" s="55" t="s">
        <v>18</v>
      </c>
      <c r="C181" s="21" t="s">
        <v>88</v>
      </c>
      <c r="D181" s="62">
        <v>1500000</v>
      </c>
      <c r="G181" s="62">
        <v>1500000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>
        <f>G181-H181-J181-L181-N181-P181-R181-T181-V181-X181-Z181-AB181-AE181</f>
        <v>1500000</v>
      </c>
    </row>
    <row r="182" spans="2:32" ht="31">
      <c r="B182" s="55" t="s">
        <v>20</v>
      </c>
      <c r="C182" s="21" t="s">
        <v>89</v>
      </c>
      <c r="D182" s="62">
        <v>1500000</v>
      </c>
      <c r="G182" s="62">
        <v>1500000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>
        <f>G182-H182-J182-L182-N182-P182-R182-T182-V182-X182-Z182-AB182-AE182</f>
        <v>1500000</v>
      </c>
    </row>
    <row r="183" spans="2:32">
      <c r="B183" s="26">
        <v>15</v>
      </c>
      <c r="C183" s="27" t="s">
        <v>147</v>
      </c>
      <c r="D183" s="46">
        <v>4876000</v>
      </c>
      <c r="G183" s="46">
        <v>4876000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>
        <f>G183-H183-J183-L183-N183-P183-R183-T183-V183-X183-Z183-AB183-AE183</f>
        <v>4876000</v>
      </c>
    </row>
    <row r="184" spans="2:32">
      <c r="B184" s="19">
        <v>16</v>
      </c>
      <c r="C184" s="27" t="s">
        <v>150</v>
      </c>
      <c r="D184" s="62">
        <v>5000000</v>
      </c>
      <c r="G184" s="62">
        <v>5000000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>
        <f>G184-H184-J184-L184-N184-P184-R184-T184-V184-X184-Z184-AB184-AE184</f>
        <v>5000000</v>
      </c>
    </row>
    <row r="185" spans="2:32">
      <c r="B185" s="19">
        <v>17</v>
      </c>
      <c r="C185" s="162" t="s">
        <v>153</v>
      </c>
      <c r="D185" s="128"/>
      <c r="G185" s="12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</row>
    <row r="186" spans="2:32">
      <c r="B186" s="26" t="s">
        <v>12</v>
      </c>
      <c r="C186" s="27" t="s">
        <v>49</v>
      </c>
      <c r="D186" s="40">
        <v>1160000</v>
      </c>
      <c r="G186" s="40">
        <v>1160000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</row>
    <row r="187" spans="2:32">
      <c r="B187" s="26" t="s">
        <v>14</v>
      </c>
      <c r="C187" s="27" t="s">
        <v>155</v>
      </c>
      <c r="D187" s="40">
        <v>3000000</v>
      </c>
      <c r="G187" s="40">
        <v>3000000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</row>
    <row r="188" spans="2:32">
      <c r="B188" s="26" t="s">
        <v>16</v>
      </c>
      <c r="C188" s="27" t="s">
        <v>157</v>
      </c>
      <c r="D188" s="40">
        <v>2400000</v>
      </c>
      <c r="G188" s="40">
        <v>2400000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</row>
    <row r="189" spans="2:32">
      <c r="B189" s="175" t="s">
        <v>256</v>
      </c>
      <c r="C189" s="175"/>
      <c r="D189" s="129">
        <f>SUM(D158:D188)</f>
        <v>587887000</v>
      </c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>
        <f t="shared" si="2"/>
        <v>0</v>
      </c>
    </row>
    <row r="190" spans="2:32"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>
        <f t="shared" si="2"/>
        <v>0</v>
      </c>
    </row>
    <row r="191" spans="2:32"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>
        <f t="shared" si="2"/>
        <v>0</v>
      </c>
    </row>
    <row r="192" spans="2:32"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>
        <f t="shared" si="2"/>
        <v>0</v>
      </c>
    </row>
    <row r="193" spans="2:32"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>
        <f t="shared" si="2"/>
        <v>0</v>
      </c>
    </row>
    <row r="194" spans="2:32"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>
        <f t="shared" si="2"/>
        <v>0</v>
      </c>
    </row>
    <row r="195" spans="2:32"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>
        <f t="shared" si="2"/>
        <v>0</v>
      </c>
    </row>
    <row r="196" spans="2:32"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>
        <f t="shared" si="2"/>
        <v>0</v>
      </c>
    </row>
    <row r="197" spans="2:32"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>
        <f t="shared" si="2"/>
        <v>0</v>
      </c>
    </row>
    <row r="198" spans="2:32">
      <c r="B198" s="136" t="s">
        <v>257</v>
      </c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>
        <f t="shared" ref="AF198:AF211" si="3">G198-H198-J198-L198-N198-P198-R198-T198-V198-X198-Z198-AB198-AE198</f>
        <v>0</v>
      </c>
    </row>
    <row r="199" spans="2:32"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>
        <f t="shared" si="3"/>
        <v>0</v>
      </c>
    </row>
    <row r="200" spans="2:32">
      <c r="B200" s="128" t="s">
        <v>4</v>
      </c>
      <c r="C200" s="138" t="s">
        <v>5</v>
      </c>
      <c r="D200" s="128" t="s">
        <v>6</v>
      </c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>
        <f t="shared" si="3"/>
        <v>0</v>
      </c>
    </row>
    <row r="201" spans="2:32">
      <c r="B201" s="19">
        <v>1</v>
      </c>
      <c r="C201" s="23" t="s">
        <v>47</v>
      </c>
      <c r="D201" s="12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>
        <f t="shared" si="3"/>
        <v>0</v>
      </c>
    </row>
    <row r="202" spans="2:32">
      <c r="B202" s="19" t="s">
        <v>12</v>
      </c>
      <c r="C202" s="20" t="s">
        <v>49</v>
      </c>
      <c r="D202" s="62">
        <v>14423400</v>
      </c>
      <c r="G202" s="62">
        <v>14423400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>
        <f t="shared" si="3"/>
        <v>14423400</v>
      </c>
    </row>
    <row r="203" spans="2:32">
      <c r="B203" s="19" t="s">
        <v>14</v>
      </c>
      <c r="C203" s="20" t="s">
        <v>50</v>
      </c>
      <c r="D203" s="62">
        <v>4000000</v>
      </c>
      <c r="G203" s="62">
        <v>4000000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>
        <f t="shared" si="3"/>
        <v>4000000</v>
      </c>
    </row>
    <row r="204" spans="2:32">
      <c r="B204" s="19" t="s">
        <v>16</v>
      </c>
      <c r="C204" s="20" t="s">
        <v>53</v>
      </c>
      <c r="D204" s="40">
        <v>900000</v>
      </c>
      <c r="G204" s="40">
        <v>900000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>
        <f t="shared" si="3"/>
        <v>900000</v>
      </c>
    </row>
    <row r="205" spans="2:32">
      <c r="B205" s="19" t="s">
        <v>18</v>
      </c>
      <c r="C205" s="20" t="s">
        <v>54</v>
      </c>
      <c r="D205" s="40">
        <v>600000</v>
      </c>
      <c r="G205" s="40">
        <v>600000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>
        <f t="shared" si="3"/>
        <v>600000</v>
      </c>
    </row>
    <row r="206" spans="2:32">
      <c r="B206" s="19" t="s">
        <v>20</v>
      </c>
      <c r="C206" s="20" t="s">
        <v>58</v>
      </c>
      <c r="D206" s="40">
        <v>2000000</v>
      </c>
      <c r="G206" s="40">
        <v>2000000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>
        <f t="shared" si="3"/>
        <v>2000000</v>
      </c>
    </row>
    <row r="207" spans="2:32">
      <c r="B207" s="19" t="s">
        <v>22</v>
      </c>
      <c r="C207" s="20" t="s">
        <v>59</v>
      </c>
      <c r="D207" s="40">
        <v>3000000</v>
      </c>
      <c r="G207" s="40">
        <v>3000000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>
        <f t="shared" si="3"/>
        <v>3000000</v>
      </c>
    </row>
    <row r="208" spans="2:32" ht="31">
      <c r="B208" s="19">
        <v>2</v>
      </c>
      <c r="C208" s="21" t="s">
        <v>98</v>
      </c>
      <c r="D208" s="62">
        <v>4614000</v>
      </c>
      <c r="E208" s="18"/>
      <c r="F208" s="91"/>
      <c r="G208" s="62">
        <v>4614000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>
        <f t="shared" si="3"/>
        <v>4614000</v>
      </c>
    </row>
    <row r="209" spans="2:32" ht="31">
      <c r="B209" s="19">
        <v>3</v>
      </c>
      <c r="C209" s="21" t="s">
        <v>106</v>
      </c>
      <c r="D209" s="62">
        <v>2500000</v>
      </c>
      <c r="E209" s="18"/>
      <c r="F209" s="91"/>
      <c r="G209" s="62">
        <v>2500000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>
        <f t="shared" si="3"/>
        <v>2500000</v>
      </c>
    </row>
    <row r="210" spans="2:32" ht="31">
      <c r="B210" s="19">
        <v>4</v>
      </c>
      <c r="C210" s="27" t="s">
        <v>260</v>
      </c>
      <c r="D210" s="62">
        <v>3000000</v>
      </c>
      <c r="G210" s="62">
        <v>3000000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>
        <f t="shared" si="3"/>
        <v>3000000</v>
      </c>
    </row>
    <row r="211" spans="2:32">
      <c r="B211" s="175" t="s">
        <v>256</v>
      </c>
      <c r="C211" s="175"/>
      <c r="D211" s="129">
        <f>SUM(D202:D210)</f>
        <v>35037400</v>
      </c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>
        <f t="shared" si="3"/>
        <v>0</v>
      </c>
    </row>
    <row r="215" spans="2:32">
      <c r="C215" s="151" t="s">
        <v>274</v>
      </c>
      <c r="D215" s="136">
        <f>D64</f>
        <v>345391000</v>
      </c>
    </row>
    <row r="216" spans="2:32">
      <c r="C216" s="151" t="s">
        <v>275</v>
      </c>
      <c r="D216" s="136">
        <f>D146</f>
        <v>809331000</v>
      </c>
    </row>
    <row r="217" spans="2:32">
      <c r="C217" s="151" t="s">
        <v>276</v>
      </c>
      <c r="D217" s="136">
        <f>D189</f>
        <v>587887000</v>
      </c>
    </row>
    <row r="218" spans="2:32">
      <c r="C218" s="151" t="s">
        <v>277</v>
      </c>
      <c r="D218" s="136">
        <f>D211</f>
        <v>35037400</v>
      </c>
    </row>
    <row r="219" spans="2:32">
      <c r="C219" s="152" t="s">
        <v>278</v>
      </c>
      <c r="D219" s="153">
        <f>SUM(D215:D218)</f>
        <v>1777646400</v>
      </c>
    </row>
  </sheetData>
  <mergeCells count="34">
    <mergeCell ref="AF1:AF3"/>
    <mergeCell ref="H2:H4"/>
    <mergeCell ref="I2:I4"/>
    <mergeCell ref="J2:J4"/>
    <mergeCell ref="K2:K4"/>
    <mergeCell ref="H1:AE1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B211:C211"/>
    <mergeCell ref="B25:C25"/>
    <mergeCell ref="B1:E1"/>
    <mergeCell ref="B2:E2"/>
    <mergeCell ref="B64:C64"/>
    <mergeCell ref="B146:C146"/>
    <mergeCell ref="B189:C189"/>
    <mergeCell ref="G1:G3"/>
    <mergeCell ref="L2:L4"/>
    <mergeCell ref="M2:M4"/>
    <mergeCell ref="N2:N4"/>
    <mergeCell ref="O2:O4"/>
    <mergeCell ref="Z2:Z4"/>
    <mergeCell ref="AE2:AE4"/>
    <mergeCell ref="AA2:AA4"/>
    <mergeCell ref="AB2:AB4"/>
    <mergeCell ref="AC2:AC4"/>
    <mergeCell ref="AD2:AD4"/>
  </mergeCells>
  <pageMargins left="0.7" right="0.7" top="0.75" bottom="0.75" header="0.3" footer="0.3"/>
  <pageSetup paperSize="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211"/>
  <sheetViews>
    <sheetView workbookViewId="0">
      <selection activeCell="B16" sqref="B16"/>
    </sheetView>
  </sheetViews>
  <sheetFormatPr defaultColWidth="8.7265625" defaultRowHeight="15.5"/>
  <cols>
    <col min="1" max="1" width="5.453125" style="1" customWidth="1"/>
    <col min="2" max="2" width="75.81640625" style="2" customWidth="1"/>
    <col min="3" max="3" width="29.26953125" style="2" customWidth="1"/>
    <col min="4" max="4" width="28" style="2" customWidth="1"/>
    <col min="5" max="5" width="28.26953125" style="2" customWidth="1"/>
    <col min="6" max="6" width="18.1796875" style="2" customWidth="1"/>
    <col min="7" max="7" width="8.7265625" style="3"/>
    <col min="8" max="8" width="26.7265625" style="3" bestFit="1" customWidth="1"/>
    <col min="9" max="9" width="24.453125" style="3" bestFit="1" customWidth="1"/>
    <col min="10" max="16384" width="8.7265625" style="3"/>
  </cols>
  <sheetData>
    <row r="1" spans="1:8" ht="20.149999999999999" customHeight="1">
      <c r="A1" s="171" t="s">
        <v>0</v>
      </c>
      <c r="B1" s="171"/>
      <c r="C1" s="171"/>
      <c r="D1" s="171"/>
      <c r="E1" s="171"/>
      <c r="F1" s="171"/>
    </row>
    <row r="2" spans="1:8" ht="20.149999999999999" customHeight="1">
      <c r="A2" s="171" t="s">
        <v>1</v>
      </c>
      <c r="B2" s="171"/>
      <c r="C2" s="171"/>
      <c r="D2" s="171"/>
      <c r="E2" s="171"/>
      <c r="F2" s="171"/>
    </row>
    <row r="3" spans="1:8" ht="20.149999999999999" customHeight="1">
      <c r="A3" s="171" t="s">
        <v>2</v>
      </c>
      <c r="B3" s="171"/>
      <c r="C3" s="171"/>
      <c r="D3" s="171"/>
      <c r="E3" s="171"/>
      <c r="F3" s="171"/>
    </row>
    <row r="4" spans="1:8" ht="20.149999999999999" customHeight="1">
      <c r="A4" s="171" t="s">
        <v>3</v>
      </c>
      <c r="B4" s="171"/>
      <c r="C4" s="171"/>
      <c r="D4" s="171"/>
      <c r="E4" s="171"/>
      <c r="F4" s="171"/>
    </row>
    <row r="6" spans="1:8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spans="1:8">
      <c r="A7" s="9">
        <v>1</v>
      </c>
      <c r="B7" s="9">
        <v>2</v>
      </c>
      <c r="C7" s="9">
        <v>3</v>
      </c>
      <c r="D7" s="9"/>
      <c r="E7" s="9"/>
      <c r="F7" s="9">
        <v>4</v>
      </c>
    </row>
    <row r="8" spans="1:8">
      <c r="A8" s="22" t="s">
        <v>66</v>
      </c>
      <c r="B8" s="10" t="s">
        <v>10</v>
      </c>
      <c r="C8" s="40"/>
      <c r="D8" s="40"/>
      <c r="E8" s="40"/>
      <c r="F8" s="6"/>
    </row>
    <row r="9" spans="1:8" ht="16">
      <c r="A9" s="22">
        <v>1</v>
      </c>
      <c r="B9" s="24" t="s">
        <v>11</v>
      </c>
      <c r="C9" s="47">
        <f>SUM(C10:C18)</f>
        <v>316000000</v>
      </c>
      <c r="D9" s="47">
        <f>SUM(D10:D18)</f>
        <v>8000000</v>
      </c>
      <c r="E9" s="47">
        <f>SUM(E10:E18)</f>
        <v>308000000</v>
      </c>
      <c r="F9" s="23"/>
      <c r="H9" s="45"/>
    </row>
    <row r="10" spans="1:8">
      <c r="A10" s="5" t="s">
        <v>12</v>
      </c>
      <c r="B10" s="6" t="s">
        <v>13</v>
      </c>
      <c r="C10" s="46" t="s">
        <v>180</v>
      </c>
      <c r="D10" s="46" t="s">
        <v>180</v>
      </c>
      <c r="E10" s="46" t="s">
        <v>180</v>
      </c>
      <c r="F10" s="6"/>
    </row>
    <row r="11" spans="1:8">
      <c r="A11" s="5" t="s">
        <v>14</v>
      </c>
      <c r="B11" s="6" t="s">
        <v>15</v>
      </c>
      <c r="C11" s="40">
        <v>30000000</v>
      </c>
      <c r="D11" s="40">
        <v>8000000</v>
      </c>
      <c r="E11" s="40">
        <v>22000000</v>
      </c>
      <c r="F11" s="6"/>
    </row>
    <row r="12" spans="1:8">
      <c r="A12" s="5" t="s">
        <v>16</v>
      </c>
      <c r="B12" s="6" t="s">
        <v>17</v>
      </c>
      <c r="C12" s="46" t="s">
        <v>180</v>
      </c>
      <c r="D12" s="46" t="s">
        <v>180</v>
      </c>
      <c r="E12" s="46" t="s">
        <v>180</v>
      </c>
      <c r="F12" s="6"/>
    </row>
    <row r="13" spans="1:8">
      <c r="A13" s="5" t="s">
        <v>18</v>
      </c>
      <c r="B13" s="6" t="s">
        <v>19</v>
      </c>
      <c r="C13" s="40">
        <v>19600000</v>
      </c>
      <c r="D13" s="46" t="s">
        <v>180</v>
      </c>
      <c r="E13" s="40">
        <v>19600000</v>
      </c>
      <c r="F13" s="6"/>
    </row>
    <row r="14" spans="1:8">
      <c r="A14" s="5" t="s">
        <v>20</v>
      </c>
      <c r="B14" s="6" t="s">
        <v>21</v>
      </c>
      <c r="C14" s="40">
        <v>266400000</v>
      </c>
      <c r="D14" s="46" t="s">
        <v>180</v>
      </c>
      <c r="E14" s="40">
        <v>266400000</v>
      </c>
      <c r="F14" s="6"/>
    </row>
    <row r="15" spans="1:8">
      <c r="A15" s="5" t="s">
        <v>22</v>
      </c>
      <c r="B15" s="6" t="s">
        <v>23</v>
      </c>
      <c r="C15" s="46" t="s">
        <v>180</v>
      </c>
      <c r="D15" s="46" t="s">
        <v>180</v>
      </c>
      <c r="E15" s="46" t="s">
        <v>180</v>
      </c>
      <c r="F15" s="6"/>
    </row>
    <row r="16" spans="1:8">
      <c r="A16" s="5" t="s">
        <v>24</v>
      </c>
      <c r="B16" s="6" t="s">
        <v>25</v>
      </c>
      <c r="C16" s="46" t="s">
        <v>180</v>
      </c>
      <c r="D16" s="46" t="s">
        <v>180</v>
      </c>
      <c r="E16" s="46" t="s">
        <v>180</v>
      </c>
      <c r="F16" s="6"/>
    </row>
    <row r="17" spans="1:6">
      <c r="A17" s="5" t="s">
        <v>26</v>
      </c>
      <c r="B17" s="6" t="s">
        <v>27</v>
      </c>
      <c r="C17" s="46" t="s">
        <v>180</v>
      </c>
      <c r="D17" s="46" t="s">
        <v>180</v>
      </c>
      <c r="E17" s="46" t="s">
        <v>180</v>
      </c>
      <c r="F17" s="6"/>
    </row>
    <row r="18" spans="1:6">
      <c r="A18" s="5" t="s">
        <v>28</v>
      </c>
      <c r="B18" s="6" t="s">
        <v>29</v>
      </c>
      <c r="C18" s="46" t="s">
        <v>180</v>
      </c>
      <c r="D18" s="46" t="s">
        <v>180</v>
      </c>
      <c r="E18" s="46" t="s">
        <v>180</v>
      </c>
      <c r="F18" s="6"/>
    </row>
    <row r="19" spans="1:6">
      <c r="A19" s="5"/>
      <c r="B19" s="6"/>
      <c r="C19" s="40"/>
      <c r="D19" s="40"/>
      <c r="E19" s="40"/>
      <c r="F19" s="6"/>
    </row>
    <row r="20" spans="1:6" ht="16">
      <c r="A20" s="22">
        <v>2</v>
      </c>
      <c r="B20" s="24" t="s">
        <v>30</v>
      </c>
      <c r="C20" s="47">
        <f>SUM(C21:C24)</f>
        <v>865446700</v>
      </c>
      <c r="D20" s="50">
        <f>SUM(D23:D25)</f>
        <v>7528300</v>
      </c>
      <c r="E20" s="47">
        <f>SUM(E21:E24)</f>
        <v>858035400</v>
      </c>
      <c r="F20" s="23"/>
    </row>
    <row r="21" spans="1:6">
      <c r="A21" s="5" t="s">
        <v>12</v>
      </c>
      <c r="B21" s="6" t="s">
        <v>31</v>
      </c>
      <c r="C21" s="40">
        <v>827612000</v>
      </c>
      <c r="D21" s="46" t="s">
        <v>180</v>
      </c>
      <c r="E21" s="40">
        <v>827612000</v>
      </c>
      <c r="F21" s="6"/>
    </row>
    <row r="22" spans="1:6">
      <c r="A22" s="5" t="s">
        <v>14</v>
      </c>
      <c r="B22" s="6" t="s">
        <v>32</v>
      </c>
      <c r="C22" s="46" t="s">
        <v>180</v>
      </c>
      <c r="D22" s="46" t="s">
        <v>180</v>
      </c>
      <c r="E22" s="46" t="s">
        <v>180</v>
      </c>
      <c r="F22" s="6"/>
    </row>
    <row r="23" spans="1:6">
      <c r="A23" s="5"/>
      <c r="B23" s="6" t="s">
        <v>33</v>
      </c>
      <c r="C23" s="40">
        <v>23767000</v>
      </c>
      <c r="D23" s="40">
        <v>3035200</v>
      </c>
      <c r="E23" s="40">
        <v>20731800</v>
      </c>
      <c r="F23" s="6"/>
    </row>
    <row r="24" spans="1:6">
      <c r="A24" s="5"/>
      <c r="B24" s="6" t="s">
        <v>34</v>
      </c>
      <c r="C24" s="40">
        <v>14067700</v>
      </c>
      <c r="D24" s="40">
        <v>4376100</v>
      </c>
      <c r="E24" s="40">
        <v>9691600</v>
      </c>
      <c r="F24" s="6"/>
    </row>
    <row r="25" spans="1:6">
      <c r="A25" s="5"/>
      <c r="B25" s="6" t="s">
        <v>35</v>
      </c>
      <c r="C25" s="40">
        <v>4497000</v>
      </c>
      <c r="D25" s="40">
        <v>117000</v>
      </c>
      <c r="E25" s="40">
        <v>4614000</v>
      </c>
      <c r="F25" s="6"/>
    </row>
    <row r="26" spans="1:6">
      <c r="A26" s="5" t="s">
        <v>16</v>
      </c>
      <c r="B26" s="6" t="s">
        <v>36</v>
      </c>
      <c r="C26" s="40">
        <v>582149000</v>
      </c>
      <c r="D26" s="46" t="s">
        <v>180</v>
      </c>
      <c r="E26" s="40">
        <v>582149000</v>
      </c>
      <c r="F26" s="6"/>
    </row>
    <row r="27" spans="1:6" ht="16" thickBot="1">
      <c r="A27" s="15"/>
      <c r="B27" s="16"/>
      <c r="C27" s="41"/>
      <c r="D27" s="41"/>
      <c r="E27" s="41"/>
      <c r="F27" s="16"/>
    </row>
    <row r="28" spans="1:6" s="25" customFormat="1" ht="16.5" thickTop="1" thickBot="1">
      <c r="A28" s="82"/>
      <c r="B28" s="83" t="s">
        <v>37</v>
      </c>
      <c r="C28" s="84">
        <f>C9+C20</f>
        <v>1181446700</v>
      </c>
      <c r="D28" s="85" t="s">
        <v>180</v>
      </c>
      <c r="E28" s="84">
        <f>E9+E20</f>
        <v>1166035400</v>
      </c>
      <c r="F28" s="83"/>
    </row>
    <row r="29" spans="1:6" ht="16" thickTop="1">
      <c r="A29" s="13"/>
      <c r="B29" s="14"/>
      <c r="C29" s="42"/>
      <c r="D29" s="42"/>
      <c r="E29" s="42"/>
      <c r="F29" s="14"/>
    </row>
    <row r="30" spans="1:6">
      <c r="A30" s="22" t="s">
        <v>38</v>
      </c>
      <c r="B30" s="23" t="s">
        <v>39</v>
      </c>
      <c r="C30" s="40"/>
      <c r="D30" s="40"/>
      <c r="E30" s="40"/>
      <c r="F30" s="6"/>
    </row>
    <row r="31" spans="1:6" s="7" customFormat="1" ht="16.5" thickBot="1">
      <c r="A31" s="56" t="s">
        <v>183</v>
      </c>
      <c r="B31" s="11" t="s">
        <v>40</v>
      </c>
      <c r="C31" s="43"/>
      <c r="D31" s="43"/>
      <c r="E31" s="43"/>
      <c r="F31" s="12"/>
    </row>
    <row r="32" spans="1:6" ht="32" thickTop="1" thickBot="1">
      <c r="A32" s="22">
        <v>1</v>
      </c>
      <c r="B32" s="49" t="s">
        <v>41</v>
      </c>
      <c r="C32" s="50">
        <f>SUM(C33:C37)</f>
        <v>711488200</v>
      </c>
      <c r="D32" s="48" t="s">
        <v>180</v>
      </c>
      <c r="E32" s="50">
        <f t="shared" ref="E32" si="0">SUM(E33:E37)</f>
        <v>711488200</v>
      </c>
      <c r="F32" s="6"/>
    </row>
    <row r="33" spans="1:6" ht="16.5" thickTop="1" thickBot="1">
      <c r="A33" s="5" t="s">
        <v>12</v>
      </c>
      <c r="B33" s="6" t="s">
        <v>42</v>
      </c>
      <c r="C33" s="40">
        <v>308200000</v>
      </c>
      <c r="D33" s="48" t="s">
        <v>180</v>
      </c>
      <c r="E33" s="40">
        <v>308200000</v>
      </c>
      <c r="F33" s="6"/>
    </row>
    <row r="34" spans="1:6" ht="16.5" thickTop="1" thickBot="1">
      <c r="A34" s="5" t="s">
        <v>14</v>
      </c>
      <c r="B34" s="6" t="s">
        <v>43</v>
      </c>
      <c r="C34" s="40">
        <v>67200000</v>
      </c>
      <c r="D34" s="48" t="s">
        <v>180</v>
      </c>
      <c r="E34" s="40">
        <v>67200000</v>
      </c>
      <c r="F34" s="6"/>
    </row>
    <row r="35" spans="1:6" ht="16.5" thickTop="1" thickBot="1">
      <c r="A35" s="5" t="s">
        <v>16</v>
      </c>
      <c r="B35" s="6" t="s">
        <v>44</v>
      </c>
      <c r="C35" s="40">
        <v>266400000</v>
      </c>
      <c r="D35" s="48" t="s">
        <v>180</v>
      </c>
      <c r="E35" s="40">
        <v>266400000</v>
      </c>
      <c r="F35" s="6"/>
    </row>
    <row r="36" spans="1:6" ht="16.5" thickTop="1" thickBot="1">
      <c r="A36" s="5" t="s">
        <v>18</v>
      </c>
      <c r="B36" s="6" t="s">
        <v>45</v>
      </c>
      <c r="C36" s="40">
        <v>19888200</v>
      </c>
      <c r="D36" s="48" t="s">
        <v>180</v>
      </c>
      <c r="E36" s="40">
        <v>19888200</v>
      </c>
      <c r="F36" s="6"/>
    </row>
    <row r="37" spans="1:6" ht="16.5" thickTop="1" thickBot="1">
      <c r="A37" s="5" t="s">
        <v>20</v>
      </c>
      <c r="B37" s="6" t="s">
        <v>46</v>
      </c>
      <c r="C37" s="40">
        <v>49800000</v>
      </c>
      <c r="D37" s="48" t="s">
        <v>180</v>
      </c>
      <c r="E37" s="40">
        <v>49800000</v>
      </c>
      <c r="F37" s="6"/>
    </row>
    <row r="38" spans="1:6" ht="16" thickTop="1">
      <c r="A38" s="5"/>
      <c r="B38" s="6"/>
      <c r="C38" s="40"/>
      <c r="D38" s="40"/>
      <c r="E38" s="40"/>
      <c r="F38" s="6"/>
    </row>
    <row r="39" spans="1:6">
      <c r="A39" s="22">
        <v>2</v>
      </c>
      <c r="B39" s="23" t="s">
        <v>47</v>
      </c>
      <c r="C39" s="47">
        <f>SUM(C40:C55)</f>
        <v>69595800</v>
      </c>
      <c r="D39" s="46" t="s">
        <v>180</v>
      </c>
      <c r="E39" s="47">
        <f t="shared" ref="E39" si="1">SUM(E40:E55)</f>
        <v>69595800</v>
      </c>
      <c r="F39" s="6"/>
    </row>
    <row r="40" spans="1:6">
      <c r="A40" s="5"/>
      <c r="B40" s="6" t="s">
        <v>48</v>
      </c>
      <c r="C40" s="46" t="s">
        <v>180</v>
      </c>
      <c r="D40" s="46" t="s">
        <v>180</v>
      </c>
      <c r="E40" s="46" t="s">
        <v>180</v>
      </c>
      <c r="F40" s="6"/>
    </row>
    <row r="41" spans="1:6">
      <c r="A41" s="5" t="s">
        <v>12</v>
      </c>
      <c r="B41" s="6" t="s">
        <v>49</v>
      </c>
      <c r="C41" s="40">
        <v>15005000</v>
      </c>
      <c r="D41" s="46" t="s">
        <v>180</v>
      </c>
      <c r="E41" s="40">
        <v>15005000</v>
      </c>
      <c r="F41" s="6"/>
    </row>
    <row r="42" spans="1:6">
      <c r="A42" s="5" t="s">
        <v>14</v>
      </c>
      <c r="B42" s="6" t="s">
        <v>50</v>
      </c>
      <c r="C42" s="40">
        <v>4610000</v>
      </c>
      <c r="D42" s="46" t="s">
        <v>180</v>
      </c>
      <c r="E42" s="40">
        <v>4610000</v>
      </c>
      <c r="F42" s="6"/>
    </row>
    <row r="43" spans="1:6">
      <c r="A43" s="19" t="s">
        <v>16</v>
      </c>
      <c r="B43" s="20" t="s">
        <v>52</v>
      </c>
      <c r="C43" s="40">
        <v>7200000</v>
      </c>
      <c r="D43" s="46" t="s">
        <v>180</v>
      </c>
      <c r="E43" s="40">
        <v>7200000</v>
      </c>
      <c r="F43" s="6"/>
    </row>
    <row r="44" spans="1:6">
      <c r="A44" s="19" t="s">
        <v>18</v>
      </c>
      <c r="B44" s="20" t="s">
        <v>53</v>
      </c>
      <c r="C44" s="40">
        <v>320000</v>
      </c>
      <c r="D44" s="46" t="s">
        <v>180</v>
      </c>
      <c r="E44" s="40">
        <v>320000</v>
      </c>
      <c r="F44" s="6"/>
    </row>
    <row r="45" spans="1:6">
      <c r="A45" s="19" t="s">
        <v>20</v>
      </c>
      <c r="B45" s="20" t="s">
        <v>54</v>
      </c>
      <c r="C45" s="40">
        <v>854200</v>
      </c>
      <c r="D45" s="46" t="s">
        <v>180</v>
      </c>
      <c r="E45" s="40">
        <v>854200</v>
      </c>
      <c r="F45" s="6"/>
    </row>
    <row r="46" spans="1:6">
      <c r="A46" s="19" t="s">
        <v>22</v>
      </c>
      <c r="B46" s="20" t="s">
        <v>57</v>
      </c>
      <c r="C46" s="40">
        <v>5200000</v>
      </c>
      <c r="D46" s="46" t="s">
        <v>180</v>
      </c>
      <c r="E46" s="40">
        <v>5200000</v>
      </c>
      <c r="F46" s="6"/>
    </row>
    <row r="47" spans="1:6">
      <c r="A47" s="19" t="s">
        <v>24</v>
      </c>
      <c r="B47" s="20" t="s">
        <v>58</v>
      </c>
      <c r="C47" s="40">
        <v>400000</v>
      </c>
      <c r="D47" s="46" t="s">
        <v>180</v>
      </c>
      <c r="E47" s="40">
        <v>400000</v>
      </c>
      <c r="F47" s="6"/>
    </row>
    <row r="48" spans="1:6">
      <c r="A48" s="19" t="s">
        <v>26</v>
      </c>
      <c r="B48" s="20" t="s">
        <v>59</v>
      </c>
      <c r="C48" s="40">
        <v>4486600</v>
      </c>
      <c r="D48" s="46" t="s">
        <v>180</v>
      </c>
      <c r="E48" s="40">
        <v>4486600</v>
      </c>
      <c r="F48" s="6"/>
    </row>
    <row r="49" spans="1:6">
      <c r="A49" s="19" t="s">
        <v>28</v>
      </c>
      <c r="B49" s="20" t="s">
        <v>60</v>
      </c>
      <c r="C49" s="40">
        <v>9000000</v>
      </c>
      <c r="D49" s="46" t="s">
        <v>180</v>
      </c>
      <c r="E49" s="40">
        <v>9000000</v>
      </c>
      <c r="F49" s="6"/>
    </row>
    <row r="50" spans="1:6">
      <c r="A50" s="19" t="s">
        <v>55</v>
      </c>
      <c r="B50" s="20" t="s">
        <v>61</v>
      </c>
      <c r="C50" s="51">
        <v>700000</v>
      </c>
      <c r="D50" s="52" t="s">
        <v>180</v>
      </c>
      <c r="E50" s="51">
        <v>700000</v>
      </c>
      <c r="F50" s="6"/>
    </row>
    <row r="51" spans="1:6">
      <c r="A51" s="19" t="s">
        <v>56</v>
      </c>
      <c r="B51" s="20" t="s">
        <v>62</v>
      </c>
      <c r="C51" s="46" t="s">
        <v>180</v>
      </c>
      <c r="D51" s="46" t="s">
        <v>180</v>
      </c>
      <c r="E51" s="46" t="s">
        <v>180</v>
      </c>
      <c r="F51" s="6"/>
    </row>
    <row r="52" spans="1:6">
      <c r="A52" s="5"/>
      <c r="B52" s="20" t="s">
        <v>63</v>
      </c>
      <c r="C52" s="42">
        <v>3600000</v>
      </c>
      <c r="D52" s="53" t="s">
        <v>180</v>
      </c>
      <c r="E52" s="42">
        <v>3600000</v>
      </c>
      <c r="F52" s="6"/>
    </row>
    <row r="53" spans="1:6">
      <c r="A53" s="5"/>
      <c r="B53" s="20" t="s">
        <v>64</v>
      </c>
      <c r="C53" s="40">
        <v>2760000</v>
      </c>
      <c r="D53" s="46" t="s">
        <v>180</v>
      </c>
      <c r="E53" s="40">
        <v>2760000</v>
      </c>
      <c r="F53" s="6"/>
    </row>
    <row r="54" spans="1:6">
      <c r="A54" s="5"/>
      <c r="B54" s="20" t="s">
        <v>65</v>
      </c>
      <c r="C54" s="40">
        <v>12000000</v>
      </c>
      <c r="D54" s="46" t="s">
        <v>180</v>
      </c>
      <c r="E54" s="40">
        <v>12000000</v>
      </c>
      <c r="F54" s="6"/>
    </row>
    <row r="55" spans="1:6">
      <c r="A55" s="19" t="s">
        <v>66</v>
      </c>
      <c r="B55" s="20" t="s">
        <v>67</v>
      </c>
      <c r="C55" s="40">
        <v>3460000</v>
      </c>
      <c r="D55" s="46" t="s">
        <v>180</v>
      </c>
      <c r="E55" s="40">
        <v>3460000</v>
      </c>
      <c r="F55" s="6"/>
    </row>
    <row r="56" spans="1:6">
      <c r="A56" s="5"/>
      <c r="B56" s="6"/>
      <c r="C56" s="40"/>
      <c r="D56" s="40"/>
      <c r="E56" s="40"/>
      <c r="F56" s="6"/>
    </row>
    <row r="57" spans="1:6">
      <c r="A57" s="22">
        <v>3</v>
      </c>
      <c r="B57" s="23" t="s">
        <v>68</v>
      </c>
      <c r="C57" s="47">
        <f>SUM(C59:C62)</f>
        <v>10396000</v>
      </c>
      <c r="D57" s="46" t="s">
        <v>180</v>
      </c>
      <c r="E57" s="47">
        <f t="shared" ref="E57" si="2">SUM(E59:E62)</f>
        <v>10396000</v>
      </c>
      <c r="F57" s="6"/>
    </row>
    <row r="58" spans="1:6">
      <c r="A58" s="5"/>
      <c r="B58" s="20" t="s">
        <v>69</v>
      </c>
      <c r="C58" s="46" t="s">
        <v>180</v>
      </c>
      <c r="D58" s="46" t="s">
        <v>180</v>
      </c>
      <c r="E58" s="46" t="s">
        <v>180</v>
      </c>
      <c r="F58" s="6"/>
    </row>
    <row r="59" spans="1:6">
      <c r="A59" s="19" t="s">
        <v>12</v>
      </c>
      <c r="B59" s="20" t="s">
        <v>70</v>
      </c>
      <c r="C59" s="40">
        <v>2066000</v>
      </c>
      <c r="D59" s="46" t="s">
        <v>180</v>
      </c>
      <c r="E59" s="40">
        <v>2066000</v>
      </c>
      <c r="F59" s="6"/>
    </row>
    <row r="60" spans="1:6">
      <c r="A60" s="19" t="s">
        <v>14</v>
      </c>
      <c r="B60" s="20" t="s">
        <v>72</v>
      </c>
      <c r="C60" s="40">
        <v>3150000</v>
      </c>
      <c r="D60" s="46" t="s">
        <v>180</v>
      </c>
      <c r="E60" s="40">
        <v>3150000</v>
      </c>
      <c r="F60" s="6"/>
    </row>
    <row r="61" spans="1:6">
      <c r="A61" s="19" t="s">
        <v>16</v>
      </c>
      <c r="B61" s="20" t="s">
        <v>73</v>
      </c>
      <c r="C61" s="40">
        <v>4380000</v>
      </c>
      <c r="D61" s="46" t="s">
        <v>180</v>
      </c>
      <c r="E61" s="40">
        <v>4380000</v>
      </c>
      <c r="F61" s="6"/>
    </row>
    <row r="62" spans="1:6">
      <c r="A62" s="19" t="s">
        <v>18</v>
      </c>
      <c r="B62" s="20" t="s">
        <v>74</v>
      </c>
      <c r="C62" s="40">
        <v>800000</v>
      </c>
      <c r="D62" s="46" t="s">
        <v>180</v>
      </c>
      <c r="E62" s="40">
        <v>800000</v>
      </c>
      <c r="F62" s="6"/>
    </row>
    <row r="63" spans="1:6">
      <c r="A63" s="5"/>
      <c r="B63" s="6"/>
      <c r="C63" s="40"/>
      <c r="D63" s="40"/>
      <c r="E63" s="40"/>
      <c r="F63" s="6"/>
    </row>
    <row r="64" spans="1:6">
      <c r="A64" s="22">
        <v>4</v>
      </c>
      <c r="B64" s="23" t="s">
        <v>75</v>
      </c>
      <c r="C64" s="47">
        <f>SUM(C65:C66)</f>
        <v>17000000</v>
      </c>
      <c r="D64" s="46" t="s">
        <v>180</v>
      </c>
      <c r="E64" s="47">
        <f t="shared" ref="E64" si="3">SUM(E65:E66)</f>
        <v>17000000</v>
      </c>
      <c r="F64" s="6"/>
    </row>
    <row r="65" spans="1:6">
      <c r="A65" s="5"/>
      <c r="B65" s="20" t="s">
        <v>48</v>
      </c>
      <c r="C65" s="46" t="s">
        <v>180</v>
      </c>
      <c r="D65" s="46" t="s">
        <v>180</v>
      </c>
      <c r="E65" s="46" t="s">
        <v>180</v>
      </c>
      <c r="F65" s="6"/>
    </row>
    <row r="66" spans="1:6">
      <c r="A66" s="19" t="s">
        <v>12</v>
      </c>
      <c r="B66" s="20" t="s">
        <v>76</v>
      </c>
      <c r="C66" s="40">
        <v>17000000</v>
      </c>
      <c r="D66" s="46" t="s">
        <v>180</v>
      </c>
      <c r="E66" s="40">
        <v>17000000</v>
      </c>
      <c r="F66" s="6"/>
    </row>
    <row r="67" spans="1:6">
      <c r="A67" s="5"/>
      <c r="B67" s="6"/>
      <c r="C67" s="40"/>
      <c r="D67" s="40"/>
      <c r="E67" s="40"/>
      <c r="F67" s="6"/>
    </row>
    <row r="68" spans="1:6" s="25" customFormat="1" ht="31">
      <c r="A68" s="22">
        <v>5</v>
      </c>
      <c r="B68" s="54" t="s">
        <v>181</v>
      </c>
      <c r="C68" s="47">
        <f>SUM(C71:C75)</f>
        <v>17660000</v>
      </c>
      <c r="D68" s="46" t="s">
        <v>180</v>
      </c>
      <c r="E68" s="47">
        <f t="shared" ref="E68" si="4">SUM(E71:E75)</f>
        <v>17660000</v>
      </c>
      <c r="F68" s="23"/>
    </row>
    <row r="69" spans="1:6">
      <c r="A69" s="5"/>
      <c r="B69" s="20" t="s">
        <v>77</v>
      </c>
      <c r="C69" s="46" t="s">
        <v>180</v>
      </c>
      <c r="D69" s="46" t="s">
        <v>180</v>
      </c>
      <c r="E69" s="46" t="s">
        <v>180</v>
      </c>
      <c r="F69" s="6"/>
    </row>
    <row r="70" spans="1:6">
      <c r="A70" s="5"/>
      <c r="B70" s="20" t="s">
        <v>48</v>
      </c>
      <c r="C70" s="46" t="s">
        <v>180</v>
      </c>
      <c r="D70" s="46" t="s">
        <v>180</v>
      </c>
      <c r="E70" s="46" t="s">
        <v>180</v>
      </c>
      <c r="F70" s="6"/>
    </row>
    <row r="71" spans="1:6">
      <c r="A71" s="19" t="s">
        <v>12</v>
      </c>
      <c r="B71" s="20" t="s">
        <v>78</v>
      </c>
      <c r="C71" s="40">
        <v>2500000</v>
      </c>
      <c r="D71" s="46" t="s">
        <v>180</v>
      </c>
      <c r="E71" s="40">
        <v>2500000</v>
      </c>
      <c r="F71" s="6"/>
    </row>
    <row r="72" spans="1:6">
      <c r="A72" s="19" t="s">
        <v>14</v>
      </c>
      <c r="B72" s="20" t="s">
        <v>79</v>
      </c>
      <c r="C72" s="40">
        <v>9360000</v>
      </c>
      <c r="D72" s="46" t="s">
        <v>180</v>
      </c>
      <c r="E72" s="40">
        <v>9360000</v>
      </c>
      <c r="F72" s="6"/>
    </row>
    <row r="73" spans="1:6">
      <c r="A73" s="19" t="s">
        <v>16</v>
      </c>
      <c r="B73" s="20" t="s">
        <v>80</v>
      </c>
      <c r="C73" s="40">
        <v>400000</v>
      </c>
      <c r="D73" s="46" t="s">
        <v>180</v>
      </c>
      <c r="E73" s="40">
        <v>400000</v>
      </c>
      <c r="F73" s="6"/>
    </row>
    <row r="74" spans="1:6">
      <c r="A74" s="19" t="s">
        <v>18</v>
      </c>
      <c r="B74" s="20" t="s">
        <v>81</v>
      </c>
      <c r="C74" s="40">
        <v>400000</v>
      </c>
      <c r="D74" s="46" t="s">
        <v>180</v>
      </c>
      <c r="E74" s="40">
        <v>400000</v>
      </c>
      <c r="F74" s="6"/>
    </row>
    <row r="75" spans="1:6">
      <c r="A75" s="19" t="s">
        <v>20</v>
      </c>
      <c r="B75" s="20" t="s">
        <v>82</v>
      </c>
      <c r="C75" s="40">
        <v>5000000</v>
      </c>
      <c r="D75" s="46" t="s">
        <v>180</v>
      </c>
      <c r="E75" s="40">
        <v>5000000</v>
      </c>
      <c r="F75" s="6"/>
    </row>
    <row r="76" spans="1:6">
      <c r="A76" s="19"/>
      <c r="B76" s="6"/>
      <c r="C76" s="40"/>
      <c r="D76" s="40"/>
      <c r="E76" s="40"/>
      <c r="F76" s="6"/>
    </row>
    <row r="77" spans="1:6" s="25" customFormat="1">
      <c r="A77" s="22">
        <v>6</v>
      </c>
      <c r="B77" s="23" t="s">
        <v>83</v>
      </c>
      <c r="C77" s="47">
        <f>SUM(C79:C85)</f>
        <v>29913750</v>
      </c>
      <c r="D77" s="46" t="s">
        <v>180</v>
      </c>
      <c r="E77" s="47">
        <f t="shared" ref="E77" si="5">SUM(E79:E85)</f>
        <v>14300000</v>
      </c>
      <c r="F77" s="23"/>
    </row>
    <row r="78" spans="1:6">
      <c r="A78" s="5"/>
      <c r="B78" s="20" t="s">
        <v>48</v>
      </c>
      <c r="C78" s="46" t="s">
        <v>180</v>
      </c>
      <c r="D78" s="46" t="s">
        <v>180</v>
      </c>
      <c r="E78" s="46" t="s">
        <v>180</v>
      </c>
      <c r="F78" s="6"/>
    </row>
    <row r="79" spans="1:6">
      <c r="A79" s="19" t="s">
        <v>12</v>
      </c>
      <c r="B79" s="20" t="s">
        <v>84</v>
      </c>
      <c r="C79" s="40">
        <v>15613750</v>
      </c>
      <c r="D79" s="40"/>
      <c r="E79" s="40"/>
      <c r="F79" s="6"/>
    </row>
    <row r="80" spans="1:6">
      <c r="A80" s="19" t="s">
        <v>14</v>
      </c>
      <c r="B80" s="20" t="s">
        <v>85</v>
      </c>
      <c r="C80" s="46" t="s">
        <v>180</v>
      </c>
      <c r="D80" s="46" t="s">
        <v>180</v>
      </c>
      <c r="E80" s="46" t="s">
        <v>180</v>
      </c>
      <c r="F80" s="6"/>
    </row>
    <row r="81" spans="1:6">
      <c r="A81" s="19" t="s">
        <v>16</v>
      </c>
      <c r="B81" s="20" t="s">
        <v>86</v>
      </c>
      <c r="C81" s="46" t="s">
        <v>180</v>
      </c>
      <c r="D81" s="46" t="s">
        <v>180</v>
      </c>
      <c r="E81" s="46" t="s">
        <v>180</v>
      </c>
      <c r="F81" s="6"/>
    </row>
    <row r="82" spans="1:6">
      <c r="A82" s="19" t="s">
        <v>18</v>
      </c>
      <c r="B82" s="20" t="s">
        <v>87</v>
      </c>
      <c r="C82" s="40">
        <v>3300000</v>
      </c>
      <c r="D82" s="46" t="s">
        <v>180</v>
      </c>
      <c r="E82" s="40">
        <v>3300000</v>
      </c>
      <c r="F82" s="6"/>
    </row>
    <row r="83" spans="1:6">
      <c r="A83" s="19" t="s">
        <v>20</v>
      </c>
      <c r="B83" s="20" t="s">
        <v>70</v>
      </c>
      <c r="C83" s="40">
        <v>3000000</v>
      </c>
      <c r="D83" s="46" t="s">
        <v>180</v>
      </c>
      <c r="E83" s="40">
        <v>3000000</v>
      </c>
      <c r="F83" s="6"/>
    </row>
    <row r="84" spans="1:6">
      <c r="A84" s="55" t="s">
        <v>22</v>
      </c>
      <c r="B84" s="20" t="s">
        <v>88</v>
      </c>
      <c r="C84" s="40">
        <v>3500000</v>
      </c>
      <c r="D84" s="46" t="s">
        <v>180</v>
      </c>
      <c r="E84" s="40">
        <v>3500000</v>
      </c>
      <c r="F84" s="6"/>
    </row>
    <row r="85" spans="1:6">
      <c r="A85" s="55" t="s">
        <v>24</v>
      </c>
      <c r="B85" s="20" t="s">
        <v>89</v>
      </c>
      <c r="C85" s="40">
        <v>4500000</v>
      </c>
      <c r="D85" s="46" t="s">
        <v>180</v>
      </c>
      <c r="E85" s="40">
        <v>4500000</v>
      </c>
      <c r="F85" s="6"/>
    </row>
    <row r="86" spans="1:6">
      <c r="A86" s="5"/>
      <c r="B86" s="6"/>
      <c r="C86" s="40"/>
      <c r="D86" s="40"/>
      <c r="E86" s="40"/>
      <c r="F86" s="6"/>
    </row>
    <row r="87" spans="1:6" s="25" customFormat="1">
      <c r="A87" s="22">
        <v>8</v>
      </c>
      <c r="B87" s="23" t="s">
        <v>90</v>
      </c>
      <c r="C87" s="47">
        <f>SUM(C89)</f>
        <v>800000</v>
      </c>
      <c r="D87" s="46" t="s">
        <v>180</v>
      </c>
      <c r="E87" s="47">
        <f t="shared" ref="E87" si="6">SUM(E89)</f>
        <v>800000</v>
      </c>
      <c r="F87" s="23"/>
    </row>
    <row r="88" spans="1:6">
      <c r="A88" s="5"/>
      <c r="B88" s="20" t="s">
        <v>48</v>
      </c>
      <c r="C88" s="46" t="s">
        <v>180</v>
      </c>
      <c r="D88" s="46" t="s">
        <v>180</v>
      </c>
      <c r="E88" s="46" t="s">
        <v>180</v>
      </c>
      <c r="F88" s="6"/>
    </row>
    <row r="89" spans="1:6">
      <c r="A89" s="19" t="s">
        <v>12</v>
      </c>
      <c r="B89" s="20" t="s">
        <v>91</v>
      </c>
      <c r="C89" s="40">
        <v>800000</v>
      </c>
      <c r="D89" s="46" t="s">
        <v>180</v>
      </c>
      <c r="E89" s="40">
        <v>800000</v>
      </c>
      <c r="F89" s="6"/>
    </row>
    <row r="90" spans="1:6">
      <c r="A90" s="5"/>
      <c r="B90" s="6"/>
      <c r="C90" s="40"/>
      <c r="D90" s="40"/>
      <c r="E90" s="40"/>
      <c r="F90" s="6"/>
    </row>
    <row r="91" spans="1:6" s="25" customFormat="1" ht="31">
      <c r="A91" s="22">
        <v>9</v>
      </c>
      <c r="B91" s="54" t="s">
        <v>182</v>
      </c>
      <c r="C91" s="47">
        <f>SUM(C93:C102)</f>
        <v>34117000</v>
      </c>
      <c r="D91" s="46" t="s">
        <v>180</v>
      </c>
      <c r="E91" s="47">
        <f t="shared" ref="E91" si="7">SUM(E93:E102)</f>
        <v>34117000</v>
      </c>
      <c r="F91" s="23"/>
    </row>
    <row r="92" spans="1:6">
      <c r="A92" s="5"/>
      <c r="B92" s="20" t="s">
        <v>48</v>
      </c>
      <c r="C92" s="46" t="s">
        <v>180</v>
      </c>
      <c r="D92" s="46" t="s">
        <v>180</v>
      </c>
      <c r="E92" s="46" t="s">
        <v>180</v>
      </c>
      <c r="F92" s="6"/>
    </row>
    <row r="93" spans="1:6">
      <c r="A93" s="5" t="s">
        <v>12</v>
      </c>
      <c r="B93" s="20" t="s">
        <v>92</v>
      </c>
      <c r="C93" s="40">
        <v>600000</v>
      </c>
      <c r="D93" s="46" t="s">
        <v>180</v>
      </c>
      <c r="E93" s="40">
        <v>600000</v>
      </c>
      <c r="F93" s="6"/>
    </row>
    <row r="94" spans="1:6">
      <c r="A94" s="5" t="s">
        <v>14</v>
      </c>
      <c r="B94" s="20" t="s">
        <v>93</v>
      </c>
      <c r="C94" s="40">
        <v>2400000</v>
      </c>
      <c r="D94" s="46" t="s">
        <v>180</v>
      </c>
      <c r="E94" s="40">
        <v>2400000</v>
      </c>
      <c r="F94" s="6"/>
    </row>
    <row r="95" spans="1:6">
      <c r="A95" s="19" t="s">
        <v>16</v>
      </c>
      <c r="B95" s="20" t="s">
        <v>94</v>
      </c>
      <c r="C95" s="40">
        <v>3600000</v>
      </c>
      <c r="D95" s="46" t="s">
        <v>180</v>
      </c>
      <c r="E95" s="40">
        <v>3600000</v>
      </c>
      <c r="F95" s="6"/>
    </row>
    <row r="96" spans="1:6">
      <c r="A96" s="19" t="s">
        <v>18</v>
      </c>
      <c r="B96" s="20" t="s">
        <v>95</v>
      </c>
      <c r="C96" s="40">
        <v>6720000</v>
      </c>
      <c r="D96" s="46" t="s">
        <v>180</v>
      </c>
      <c r="E96" s="40">
        <v>6720000</v>
      </c>
      <c r="F96" s="6"/>
    </row>
    <row r="97" spans="1:6">
      <c r="A97" s="19" t="s">
        <v>20</v>
      </c>
      <c r="B97" s="20" t="s">
        <v>96</v>
      </c>
      <c r="C97" s="40">
        <v>7200000</v>
      </c>
      <c r="D97" s="46" t="s">
        <v>180</v>
      </c>
      <c r="E97" s="40">
        <v>7200000</v>
      </c>
      <c r="F97" s="6"/>
    </row>
    <row r="98" spans="1:6">
      <c r="A98" s="19" t="s">
        <v>22</v>
      </c>
      <c r="B98" s="20" t="s">
        <v>97</v>
      </c>
      <c r="C98" s="40">
        <v>2000000</v>
      </c>
      <c r="D98" s="46" t="s">
        <v>180</v>
      </c>
      <c r="E98" s="40">
        <v>2000000</v>
      </c>
      <c r="F98" s="6"/>
    </row>
    <row r="99" spans="1:6">
      <c r="A99" s="19" t="s">
        <v>24</v>
      </c>
      <c r="B99" s="20" t="s">
        <v>98</v>
      </c>
      <c r="C99" s="40">
        <v>4497000</v>
      </c>
      <c r="D99" s="46" t="s">
        <v>180</v>
      </c>
      <c r="E99" s="40">
        <v>4497000</v>
      </c>
      <c r="F99" s="6"/>
    </row>
    <row r="100" spans="1:6">
      <c r="A100" s="19" t="s">
        <v>26</v>
      </c>
      <c r="B100" s="20" t="s">
        <v>99</v>
      </c>
      <c r="C100" s="40">
        <v>500000</v>
      </c>
      <c r="D100" s="46" t="s">
        <v>180</v>
      </c>
      <c r="E100" s="40">
        <v>500000</v>
      </c>
      <c r="F100" s="6"/>
    </row>
    <row r="101" spans="1:6">
      <c r="A101" s="19" t="s">
        <v>28</v>
      </c>
      <c r="B101" s="20" t="s">
        <v>100</v>
      </c>
      <c r="C101" s="40">
        <v>600000</v>
      </c>
      <c r="D101" s="46" t="s">
        <v>180</v>
      </c>
      <c r="E101" s="40">
        <v>600000</v>
      </c>
      <c r="F101" s="6"/>
    </row>
    <row r="102" spans="1:6">
      <c r="A102" s="19" t="s">
        <v>55</v>
      </c>
      <c r="B102" s="20" t="s">
        <v>101</v>
      </c>
      <c r="C102" s="40">
        <v>6000000</v>
      </c>
      <c r="D102" s="46" t="s">
        <v>180</v>
      </c>
      <c r="E102" s="40">
        <v>6000000</v>
      </c>
      <c r="F102" s="6"/>
    </row>
    <row r="103" spans="1:6">
      <c r="A103" s="5"/>
      <c r="B103" s="6"/>
      <c r="C103" s="40"/>
      <c r="D103" s="40"/>
      <c r="E103" s="40"/>
      <c r="F103" s="6"/>
    </row>
    <row r="104" spans="1:6" s="25" customFormat="1">
      <c r="A104" s="22">
        <v>10</v>
      </c>
      <c r="B104" s="23" t="s">
        <v>102</v>
      </c>
      <c r="C104" s="47">
        <f>SUM(C106:C108)</f>
        <v>23018000</v>
      </c>
      <c r="D104" s="46" t="s">
        <v>180</v>
      </c>
      <c r="E104" s="47">
        <f t="shared" ref="E104" si="8">SUM(E106:E108)</f>
        <v>23018000</v>
      </c>
      <c r="F104" s="23"/>
    </row>
    <row r="105" spans="1:6">
      <c r="A105" s="5"/>
      <c r="B105" s="20" t="s">
        <v>48</v>
      </c>
      <c r="C105" s="46" t="s">
        <v>180</v>
      </c>
      <c r="D105" s="46" t="s">
        <v>180</v>
      </c>
      <c r="E105" s="46" t="s">
        <v>180</v>
      </c>
      <c r="F105" s="6"/>
    </row>
    <row r="106" spans="1:6">
      <c r="A106" s="19" t="s">
        <v>12</v>
      </c>
      <c r="B106" s="20" t="s">
        <v>103</v>
      </c>
      <c r="C106" s="40">
        <v>15558000</v>
      </c>
      <c r="D106" s="46" t="s">
        <v>180</v>
      </c>
      <c r="E106" s="40">
        <v>15558000</v>
      </c>
      <c r="F106" s="6"/>
    </row>
    <row r="107" spans="1:6" ht="31">
      <c r="A107" s="19" t="s">
        <v>14</v>
      </c>
      <c r="B107" s="21" t="s">
        <v>104</v>
      </c>
      <c r="C107" s="40">
        <v>4000000</v>
      </c>
      <c r="D107" s="46" t="s">
        <v>180</v>
      </c>
      <c r="E107" s="40">
        <v>4000000</v>
      </c>
      <c r="F107" s="6"/>
    </row>
    <row r="108" spans="1:6">
      <c r="A108" s="19" t="s">
        <v>16</v>
      </c>
      <c r="B108" s="20" t="s">
        <v>105</v>
      </c>
      <c r="C108" s="40">
        <v>3460000</v>
      </c>
      <c r="D108" s="46" t="s">
        <v>180</v>
      </c>
      <c r="E108" s="40">
        <v>3460000</v>
      </c>
      <c r="F108" s="6"/>
    </row>
    <row r="109" spans="1:6">
      <c r="A109" s="5"/>
      <c r="B109" s="6"/>
      <c r="C109" s="40"/>
      <c r="D109" s="40"/>
      <c r="E109" s="40"/>
      <c r="F109" s="6"/>
    </row>
    <row r="110" spans="1:6" s="25" customFormat="1">
      <c r="A110" s="22">
        <v>11</v>
      </c>
      <c r="B110" s="23" t="s">
        <v>106</v>
      </c>
      <c r="C110" s="47">
        <v>2500000</v>
      </c>
      <c r="D110" s="46" t="s">
        <v>180</v>
      </c>
      <c r="E110" s="47">
        <v>2500000</v>
      </c>
      <c r="F110" s="23"/>
    </row>
    <row r="111" spans="1:6">
      <c r="A111" s="5"/>
      <c r="B111" s="6"/>
      <c r="C111" s="40"/>
      <c r="D111" s="40"/>
      <c r="E111" s="40"/>
      <c r="F111" s="6"/>
    </row>
    <row r="112" spans="1:6" ht="16">
      <c r="A112" s="56" t="s">
        <v>184</v>
      </c>
      <c r="B112" s="31" t="s">
        <v>107</v>
      </c>
      <c r="C112" s="43"/>
      <c r="D112" s="43"/>
      <c r="E112" s="43"/>
      <c r="F112" s="12"/>
    </row>
    <row r="113" spans="1:6" s="25" customFormat="1">
      <c r="A113" s="22">
        <v>1</v>
      </c>
      <c r="B113" s="23" t="s">
        <v>108</v>
      </c>
      <c r="C113" s="47">
        <f>SUM(C115:C117)</f>
        <v>18500000</v>
      </c>
      <c r="D113" s="46" t="s">
        <v>180</v>
      </c>
      <c r="E113" s="47">
        <f t="shared" ref="E113" si="9">SUM(E115:E117)</f>
        <v>18500000</v>
      </c>
      <c r="F113" s="23"/>
    </row>
    <row r="114" spans="1:6">
      <c r="A114" s="5"/>
      <c r="B114" s="20" t="s">
        <v>48</v>
      </c>
      <c r="C114" s="46" t="s">
        <v>180</v>
      </c>
      <c r="D114" s="46" t="s">
        <v>180</v>
      </c>
      <c r="E114" s="46" t="s">
        <v>180</v>
      </c>
      <c r="F114" s="6"/>
    </row>
    <row r="115" spans="1:6">
      <c r="A115" s="19" t="s">
        <v>12</v>
      </c>
      <c r="B115" s="20" t="s">
        <v>109</v>
      </c>
      <c r="C115" s="40">
        <v>2000000</v>
      </c>
      <c r="D115" s="46" t="s">
        <v>180</v>
      </c>
      <c r="E115" s="40">
        <v>2000000</v>
      </c>
      <c r="F115" s="6"/>
    </row>
    <row r="116" spans="1:6">
      <c r="A116" s="19" t="s">
        <v>14</v>
      </c>
      <c r="B116" s="18" t="s">
        <v>110</v>
      </c>
      <c r="C116" s="40">
        <v>6500000</v>
      </c>
      <c r="D116" s="46" t="s">
        <v>180</v>
      </c>
      <c r="E116" s="40">
        <v>6500000</v>
      </c>
      <c r="F116" s="6"/>
    </row>
    <row r="117" spans="1:6">
      <c r="A117" s="19" t="s">
        <v>16</v>
      </c>
      <c r="B117" s="20" t="s">
        <v>111</v>
      </c>
      <c r="C117" s="40">
        <v>10000000</v>
      </c>
      <c r="D117" s="46" t="s">
        <v>180</v>
      </c>
      <c r="E117" s="40">
        <v>10000000</v>
      </c>
      <c r="F117" s="6"/>
    </row>
    <row r="118" spans="1:6">
      <c r="A118" s="5"/>
      <c r="B118" s="6"/>
      <c r="C118" s="40"/>
      <c r="D118" s="40"/>
      <c r="E118" s="40"/>
      <c r="F118" s="6"/>
    </row>
    <row r="119" spans="1:6">
      <c r="A119" s="22">
        <v>2</v>
      </c>
      <c r="B119" s="23" t="s">
        <v>112</v>
      </c>
      <c r="C119" s="47">
        <f>SUM(C122:C130)</f>
        <v>46030000</v>
      </c>
      <c r="D119" s="46" t="s">
        <v>180</v>
      </c>
      <c r="E119" s="47">
        <f t="shared" ref="E119" si="10">SUM(E122:E130)</f>
        <v>46030000</v>
      </c>
      <c r="F119" s="6"/>
    </row>
    <row r="120" spans="1:6">
      <c r="A120" s="22" t="s">
        <v>71</v>
      </c>
      <c r="B120" s="23" t="s">
        <v>113</v>
      </c>
      <c r="C120" s="40"/>
      <c r="D120" s="40"/>
      <c r="E120" s="40"/>
      <c r="F120" s="6"/>
    </row>
    <row r="121" spans="1:6">
      <c r="A121" s="5"/>
      <c r="B121" s="20" t="s">
        <v>48</v>
      </c>
      <c r="C121" s="46" t="s">
        <v>180</v>
      </c>
      <c r="D121" s="46" t="s">
        <v>180</v>
      </c>
      <c r="E121" s="46" t="s">
        <v>180</v>
      </c>
      <c r="F121" s="6"/>
    </row>
    <row r="122" spans="1:6">
      <c r="A122" s="5" t="s">
        <v>12</v>
      </c>
      <c r="B122" s="20" t="s">
        <v>114</v>
      </c>
      <c r="C122" s="40">
        <v>11520000</v>
      </c>
      <c r="D122" s="46" t="s">
        <v>180</v>
      </c>
      <c r="E122" s="40">
        <v>11520000</v>
      </c>
      <c r="F122" s="6"/>
    </row>
    <row r="123" spans="1:6">
      <c r="A123" s="5" t="s">
        <v>14</v>
      </c>
      <c r="B123" s="20" t="s">
        <v>115</v>
      </c>
      <c r="C123" s="40">
        <v>3600000</v>
      </c>
      <c r="D123" s="46" t="s">
        <v>180</v>
      </c>
      <c r="E123" s="40">
        <v>3600000</v>
      </c>
      <c r="F123" s="6"/>
    </row>
    <row r="124" spans="1:6">
      <c r="A124" s="19" t="s">
        <v>16</v>
      </c>
      <c r="B124" s="20" t="s">
        <v>116</v>
      </c>
      <c r="C124" s="40">
        <v>3500000</v>
      </c>
      <c r="D124" s="46" t="s">
        <v>180</v>
      </c>
      <c r="E124" s="40">
        <v>3500000</v>
      </c>
      <c r="F124" s="6"/>
    </row>
    <row r="125" spans="1:6">
      <c r="A125" s="19" t="s">
        <v>18</v>
      </c>
      <c r="B125" s="20" t="s">
        <v>117</v>
      </c>
      <c r="C125" s="40">
        <v>2000000</v>
      </c>
      <c r="D125" s="46" t="s">
        <v>180</v>
      </c>
      <c r="E125" s="40">
        <v>2000000</v>
      </c>
      <c r="F125" s="6"/>
    </row>
    <row r="126" spans="1:6">
      <c r="A126" s="19" t="s">
        <v>20</v>
      </c>
      <c r="B126" s="20" t="s">
        <v>118</v>
      </c>
      <c r="C126" s="40">
        <v>4800000</v>
      </c>
      <c r="D126" s="46" t="s">
        <v>180</v>
      </c>
      <c r="E126" s="40">
        <v>4800000</v>
      </c>
      <c r="F126" s="6"/>
    </row>
    <row r="127" spans="1:6">
      <c r="A127" s="19" t="s">
        <v>22</v>
      </c>
      <c r="B127" s="20" t="s">
        <v>119</v>
      </c>
      <c r="C127" s="40">
        <v>2100000</v>
      </c>
      <c r="D127" s="46" t="s">
        <v>180</v>
      </c>
      <c r="E127" s="40">
        <v>2100000</v>
      </c>
      <c r="F127" s="6"/>
    </row>
    <row r="128" spans="1:6">
      <c r="A128" s="19" t="s">
        <v>24</v>
      </c>
      <c r="B128" s="20" t="s">
        <v>120</v>
      </c>
      <c r="C128" s="40">
        <v>3360000</v>
      </c>
      <c r="D128" s="46" t="s">
        <v>180</v>
      </c>
      <c r="E128" s="40">
        <v>3360000</v>
      </c>
      <c r="F128" s="6"/>
    </row>
    <row r="129" spans="1:6">
      <c r="A129" s="19" t="s">
        <v>26</v>
      </c>
      <c r="B129" s="20" t="s">
        <v>121</v>
      </c>
      <c r="C129" s="40">
        <v>10500000</v>
      </c>
      <c r="D129" s="46" t="s">
        <v>180</v>
      </c>
      <c r="E129" s="40">
        <v>10500000</v>
      </c>
      <c r="F129" s="6"/>
    </row>
    <row r="130" spans="1:6">
      <c r="A130" s="19" t="s">
        <v>28</v>
      </c>
      <c r="B130" s="20" t="s">
        <v>122</v>
      </c>
      <c r="C130" s="40">
        <v>4650000</v>
      </c>
      <c r="D130" s="46" t="s">
        <v>180</v>
      </c>
      <c r="E130" s="40">
        <v>4650000</v>
      </c>
      <c r="F130" s="6"/>
    </row>
    <row r="131" spans="1:6">
      <c r="A131" s="5"/>
      <c r="B131" s="6"/>
      <c r="C131" s="40"/>
      <c r="D131" s="40"/>
      <c r="E131" s="40"/>
      <c r="F131" s="6"/>
    </row>
    <row r="132" spans="1:6" s="25" customFormat="1">
      <c r="A132" s="22" t="s">
        <v>162</v>
      </c>
      <c r="B132" s="23" t="s">
        <v>124</v>
      </c>
      <c r="C132" s="47">
        <f>SUM(C134:C141)</f>
        <v>125260000</v>
      </c>
      <c r="D132" s="47">
        <f t="shared" ref="D132:E132" si="11">SUM(D134:D142)</f>
        <v>46700000</v>
      </c>
      <c r="E132" s="47">
        <f t="shared" si="11"/>
        <v>80260000</v>
      </c>
      <c r="F132" s="23"/>
    </row>
    <row r="133" spans="1:6">
      <c r="A133" s="5"/>
      <c r="B133" s="20" t="s">
        <v>48</v>
      </c>
      <c r="C133" s="46" t="s">
        <v>180</v>
      </c>
      <c r="D133" s="46" t="s">
        <v>180</v>
      </c>
      <c r="E133" s="46" t="s">
        <v>180</v>
      </c>
      <c r="F133" s="6"/>
    </row>
    <row r="134" spans="1:6">
      <c r="A134" s="19" t="s">
        <v>12</v>
      </c>
      <c r="B134" s="20" t="s">
        <v>125</v>
      </c>
      <c r="C134" s="40">
        <v>2100000</v>
      </c>
      <c r="D134" s="46" t="s">
        <v>180</v>
      </c>
      <c r="E134" s="40">
        <v>2100000</v>
      </c>
      <c r="F134" s="6"/>
    </row>
    <row r="135" spans="1:6">
      <c r="A135" s="19" t="s">
        <v>14</v>
      </c>
      <c r="B135" s="20" t="s">
        <v>126</v>
      </c>
      <c r="C135" s="40">
        <v>5000000</v>
      </c>
      <c r="D135" s="46" t="s">
        <v>180</v>
      </c>
      <c r="E135" s="40">
        <v>5000000</v>
      </c>
      <c r="F135" s="6"/>
    </row>
    <row r="136" spans="1:6">
      <c r="A136" s="19" t="s">
        <v>16</v>
      </c>
      <c r="B136" s="20" t="s">
        <v>127</v>
      </c>
      <c r="C136" s="40">
        <v>3000000</v>
      </c>
      <c r="D136" s="46" t="s">
        <v>180</v>
      </c>
      <c r="E136" s="40">
        <v>3000000</v>
      </c>
      <c r="F136" s="6"/>
    </row>
    <row r="137" spans="1:6">
      <c r="A137" s="19" t="s">
        <v>18</v>
      </c>
      <c r="B137" s="20" t="s">
        <v>128</v>
      </c>
      <c r="C137" s="40">
        <v>600000</v>
      </c>
      <c r="D137" s="46" t="s">
        <v>180</v>
      </c>
      <c r="E137" s="40">
        <v>600000</v>
      </c>
      <c r="F137" s="6"/>
    </row>
    <row r="138" spans="1:6">
      <c r="A138" s="19" t="s">
        <v>20</v>
      </c>
      <c r="B138" s="20" t="s">
        <v>129</v>
      </c>
      <c r="C138" s="40">
        <v>60000000</v>
      </c>
      <c r="D138" s="46">
        <v>46700000</v>
      </c>
      <c r="E138" s="40">
        <v>13300000</v>
      </c>
      <c r="F138" s="6"/>
    </row>
    <row r="139" spans="1:6">
      <c r="A139" s="19" t="s">
        <v>22</v>
      </c>
      <c r="B139" s="20" t="s">
        <v>130</v>
      </c>
      <c r="C139" s="40">
        <v>48620000</v>
      </c>
      <c r="D139" s="46" t="s">
        <v>180</v>
      </c>
      <c r="E139" s="40">
        <v>48620000</v>
      </c>
      <c r="F139" s="6"/>
    </row>
    <row r="140" spans="1:6">
      <c r="A140" s="26" t="s">
        <v>24</v>
      </c>
      <c r="B140" s="27" t="s">
        <v>131</v>
      </c>
      <c r="C140" s="40">
        <v>1440000</v>
      </c>
      <c r="D140" s="46" t="s">
        <v>180</v>
      </c>
      <c r="E140" s="40">
        <v>1440000</v>
      </c>
      <c r="F140" s="6"/>
    </row>
    <row r="141" spans="1:6">
      <c r="A141" s="26" t="s">
        <v>26</v>
      </c>
      <c r="B141" s="27" t="s">
        <v>132</v>
      </c>
      <c r="C141" s="40">
        <v>4500000</v>
      </c>
      <c r="D141" s="46" t="s">
        <v>180</v>
      </c>
      <c r="E141" s="40">
        <v>4500000</v>
      </c>
      <c r="F141" s="6"/>
    </row>
    <row r="142" spans="1:6">
      <c r="A142" s="26" t="s">
        <v>28</v>
      </c>
      <c r="B142" s="27" t="s">
        <v>133</v>
      </c>
      <c r="C142" s="46" t="s">
        <v>180</v>
      </c>
      <c r="D142" s="46" t="s">
        <v>180</v>
      </c>
      <c r="E142" s="40">
        <v>1700000</v>
      </c>
      <c r="F142" s="6"/>
    </row>
    <row r="143" spans="1:6">
      <c r="A143" s="26"/>
      <c r="B143" s="27"/>
      <c r="D143" s="40"/>
      <c r="E143" s="40"/>
      <c r="F143" s="6"/>
    </row>
    <row r="144" spans="1:6" s="25" customFormat="1">
      <c r="A144" s="29" t="s">
        <v>51</v>
      </c>
      <c r="B144" s="30" t="s">
        <v>134</v>
      </c>
      <c r="C144" s="47">
        <f>SUM(C145:C146)</f>
        <v>138793000</v>
      </c>
      <c r="D144" s="46" t="s">
        <v>180</v>
      </c>
      <c r="E144" s="47">
        <f t="shared" ref="E144" si="12">SUM(E145:E146)</f>
        <v>138793000</v>
      </c>
      <c r="F144" s="23"/>
    </row>
    <row r="145" spans="1:6">
      <c r="A145" s="26" t="s">
        <v>12</v>
      </c>
      <c r="B145" s="27" t="s">
        <v>135</v>
      </c>
      <c r="C145" s="40">
        <v>66793000</v>
      </c>
      <c r="D145" s="46" t="s">
        <v>180</v>
      </c>
      <c r="E145" s="40">
        <v>66793000</v>
      </c>
      <c r="F145" s="6"/>
    </row>
    <row r="146" spans="1:6">
      <c r="A146" s="26" t="s">
        <v>14</v>
      </c>
      <c r="B146" s="27" t="s">
        <v>136</v>
      </c>
      <c r="C146" s="40">
        <v>72000000</v>
      </c>
      <c r="D146" s="46" t="s">
        <v>180</v>
      </c>
      <c r="E146" s="40">
        <v>72000000</v>
      </c>
      <c r="F146" s="6"/>
    </row>
    <row r="147" spans="1:6">
      <c r="A147" s="35"/>
      <c r="B147" s="36"/>
      <c r="C147" s="51"/>
      <c r="D147" s="51"/>
      <c r="E147" s="51"/>
      <c r="F147" s="8"/>
    </row>
    <row r="148" spans="1:6" s="68" customFormat="1">
      <c r="A148" s="29" t="s">
        <v>123</v>
      </c>
      <c r="B148" s="30" t="s">
        <v>137</v>
      </c>
      <c r="C148" s="47">
        <f>SUM(C151:C153)</f>
        <v>31000000</v>
      </c>
      <c r="D148" s="46" t="s">
        <v>180</v>
      </c>
      <c r="E148" s="47">
        <f t="shared" ref="E148" si="13">SUM(E151:E153)</f>
        <v>31000000</v>
      </c>
      <c r="F148" s="23"/>
    </row>
    <row r="149" spans="1:6" ht="31">
      <c r="A149" s="32"/>
      <c r="B149" s="65" t="s">
        <v>138</v>
      </c>
      <c r="C149" s="42"/>
      <c r="D149" s="42"/>
      <c r="E149" s="42"/>
      <c r="F149" s="14"/>
    </row>
    <row r="150" spans="1:6">
      <c r="A150" s="26"/>
      <c r="B150" s="28" t="s">
        <v>139</v>
      </c>
      <c r="C150" s="40"/>
      <c r="D150" s="40"/>
      <c r="E150" s="40"/>
      <c r="F150" s="6"/>
    </row>
    <row r="151" spans="1:6">
      <c r="A151" s="26" t="s">
        <v>12</v>
      </c>
      <c r="B151" s="27" t="s">
        <v>140</v>
      </c>
      <c r="C151" s="40">
        <v>16000000</v>
      </c>
      <c r="D151" s="46" t="s">
        <v>180</v>
      </c>
      <c r="E151" s="40">
        <v>16000000</v>
      </c>
      <c r="F151" s="6"/>
    </row>
    <row r="152" spans="1:6">
      <c r="A152" s="26" t="s">
        <v>14</v>
      </c>
      <c r="B152" s="27" t="s">
        <v>141</v>
      </c>
      <c r="C152" s="40">
        <v>10000000</v>
      </c>
      <c r="D152" s="46" t="s">
        <v>180</v>
      </c>
      <c r="E152" s="40">
        <v>10000000</v>
      </c>
      <c r="F152" s="6"/>
    </row>
    <row r="153" spans="1:6">
      <c r="A153" s="26" t="s">
        <v>16</v>
      </c>
      <c r="B153" s="27" t="s">
        <v>142</v>
      </c>
      <c r="C153" s="40">
        <v>5000000</v>
      </c>
      <c r="D153" s="46" t="s">
        <v>180</v>
      </c>
      <c r="E153" s="40">
        <v>5000000</v>
      </c>
      <c r="F153" s="6"/>
    </row>
    <row r="154" spans="1:6">
      <c r="A154" s="26"/>
      <c r="B154" s="27"/>
      <c r="C154" s="40"/>
      <c r="D154" s="40"/>
      <c r="E154" s="40"/>
      <c r="F154" s="6"/>
    </row>
    <row r="155" spans="1:6" s="25" customFormat="1">
      <c r="A155" s="57" t="s">
        <v>185</v>
      </c>
      <c r="B155" s="58" t="s">
        <v>143</v>
      </c>
      <c r="C155" s="59"/>
      <c r="D155" s="59"/>
      <c r="E155" s="59"/>
      <c r="F155" s="60"/>
    </row>
    <row r="156" spans="1:6" s="25" customFormat="1">
      <c r="A156" s="29">
        <v>1</v>
      </c>
      <c r="B156" s="30" t="s">
        <v>144</v>
      </c>
      <c r="C156" s="47">
        <f>SUM(C159:C163)</f>
        <v>21319700</v>
      </c>
      <c r="D156" s="46" t="s">
        <v>180</v>
      </c>
      <c r="E156" s="47">
        <f t="shared" ref="E156" si="14">SUM(E159:E163)</f>
        <v>21319700</v>
      </c>
      <c r="F156" s="23"/>
    </row>
    <row r="157" spans="1:6" ht="31">
      <c r="A157" s="26"/>
      <c r="B157" s="27" t="s">
        <v>145</v>
      </c>
      <c r="C157" s="40"/>
      <c r="D157" s="40"/>
      <c r="E157" s="46" t="s">
        <v>180</v>
      </c>
      <c r="F157" s="6"/>
    </row>
    <row r="158" spans="1:6">
      <c r="A158" s="26"/>
      <c r="B158" s="27" t="s">
        <v>146</v>
      </c>
      <c r="C158" s="40"/>
      <c r="D158" s="40"/>
      <c r="E158" s="46" t="s">
        <v>180</v>
      </c>
      <c r="F158" s="6"/>
    </row>
    <row r="159" spans="1:6">
      <c r="A159" s="26" t="s">
        <v>12</v>
      </c>
      <c r="B159" s="27" t="s">
        <v>147</v>
      </c>
      <c r="C159" s="46" t="s">
        <v>180</v>
      </c>
      <c r="D159" s="46" t="s">
        <v>180</v>
      </c>
      <c r="E159" s="46" t="s">
        <v>180</v>
      </c>
      <c r="F159" s="6"/>
    </row>
    <row r="160" spans="1:6">
      <c r="A160" s="26" t="s">
        <v>14</v>
      </c>
      <c r="B160" s="27" t="s">
        <v>148</v>
      </c>
      <c r="C160" s="40">
        <v>4553000</v>
      </c>
      <c r="D160" s="46" t="s">
        <v>180</v>
      </c>
      <c r="E160" s="40">
        <v>4553000</v>
      </c>
      <c r="F160" s="6"/>
    </row>
    <row r="161" spans="1:6">
      <c r="A161" s="26" t="s">
        <v>16</v>
      </c>
      <c r="B161" s="27" t="s">
        <v>149</v>
      </c>
      <c r="C161" s="40">
        <v>4100000</v>
      </c>
      <c r="D161" s="46" t="s">
        <v>180</v>
      </c>
      <c r="E161" s="40">
        <v>4100000</v>
      </c>
      <c r="F161" s="6"/>
    </row>
    <row r="162" spans="1:6">
      <c r="A162" s="26" t="s">
        <v>18</v>
      </c>
      <c r="B162" s="27" t="s">
        <v>150</v>
      </c>
      <c r="C162" s="40">
        <v>8700000</v>
      </c>
      <c r="D162" s="46" t="s">
        <v>180</v>
      </c>
      <c r="E162" s="40">
        <v>8700000</v>
      </c>
      <c r="F162" s="6"/>
    </row>
    <row r="163" spans="1:6">
      <c r="A163" s="17" t="s">
        <v>20</v>
      </c>
      <c r="B163" s="27" t="s">
        <v>151</v>
      </c>
      <c r="C163" s="40">
        <v>3966700</v>
      </c>
      <c r="D163" s="46" t="s">
        <v>180</v>
      </c>
      <c r="E163" s="40">
        <v>3966700</v>
      </c>
      <c r="F163" s="6"/>
    </row>
    <row r="164" spans="1:6">
      <c r="A164" s="26"/>
      <c r="B164" s="27"/>
      <c r="C164" s="40"/>
      <c r="D164" s="40"/>
      <c r="E164" s="40"/>
      <c r="F164" s="6"/>
    </row>
    <row r="165" spans="1:6" s="25" customFormat="1">
      <c r="A165" s="29">
        <v>2</v>
      </c>
      <c r="B165" s="30" t="s">
        <v>152</v>
      </c>
      <c r="C165" s="47">
        <v>6000000</v>
      </c>
      <c r="D165" s="46" t="s">
        <v>180</v>
      </c>
      <c r="E165" s="47">
        <v>6000000</v>
      </c>
      <c r="F165" s="23"/>
    </row>
    <row r="166" spans="1:6">
      <c r="A166" s="26"/>
      <c r="B166" s="27"/>
      <c r="C166" s="40"/>
      <c r="D166" s="40"/>
      <c r="E166" s="40"/>
      <c r="F166" s="6"/>
    </row>
    <row r="167" spans="1:6" s="25" customFormat="1">
      <c r="A167" s="70">
        <v>3</v>
      </c>
      <c r="B167" s="71" t="s">
        <v>187</v>
      </c>
      <c r="C167" s="78">
        <f>SUM(C168:C171)</f>
        <v>4000000</v>
      </c>
      <c r="D167" s="50" t="s">
        <v>180</v>
      </c>
      <c r="E167" s="78">
        <f t="shared" ref="E167" si="15">SUM(E168:E171)</f>
        <v>4000000</v>
      </c>
      <c r="F167" s="79"/>
    </row>
    <row r="168" spans="1:6" s="80" customFormat="1">
      <c r="A168" s="35"/>
      <c r="B168" s="36" t="s">
        <v>188</v>
      </c>
      <c r="C168" s="52" t="s">
        <v>180</v>
      </c>
      <c r="D168" s="52" t="s">
        <v>180</v>
      </c>
      <c r="E168" s="52" t="s">
        <v>180</v>
      </c>
      <c r="F168" s="8"/>
    </row>
    <row r="169" spans="1:6">
      <c r="A169" s="5"/>
      <c r="B169" s="27" t="s">
        <v>146</v>
      </c>
      <c r="C169" s="46" t="s">
        <v>180</v>
      </c>
      <c r="D169" s="46" t="s">
        <v>180</v>
      </c>
      <c r="E169" s="46" t="s">
        <v>180</v>
      </c>
      <c r="F169" s="6"/>
    </row>
    <row r="170" spans="1:6" s="81" customFormat="1">
      <c r="A170" s="76" t="s">
        <v>12</v>
      </c>
      <c r="B170" s="27" t="s">
        <v>189</v>
      </c>
      <c r="C170" s="62">
        <v>1000000</v>
      </c>
      <c r="D170" s="46" t="s">
        <v>180</v>
      </c>
      <c r="E170" s="62">
        <v>1000000</v>
      </c>
      <c r="F170" s="20"/>
    </row>
    <row r="171" spans="1:6" s="81" customFormat="1">
      <c r="A171" s="19" t="s">
        <v>14</v>
      </c>
      <c r="B171" s="77" t="s">
        <v>190</v>
      </c>
      <c r="C171" s="62">
        <v>3000000</v>
      </c>
      <c r="D171" s="46" t="s">
        <v>180</v>
      </c>
      <c r="E171" s="62">
        <v>3000000</v>
      </c>
      <c r="F171" s="20"/>
    </row>
    <row r="172" spans="1:6" s="25" customFormat="1">
      <c r="A172" s="74"/>
      <c r="B172" s="75"/>
      <c r="C172" s="66"/>
      <c r="D172" s="66"/>
      <c r="E172" s="66"/>
      <c r="F172" s="67"/>
    </row>
    <row r="173" spans="1:6" s="25" customFormat="1">
      <c r="A173" s="69">
        <v>4</v>
      </c>
      <c r="B173" s="72" t="s">
        <v>153</v>
      </c>
      <c r="C173" s="66">
        <f>SUM(C175:C178)</f>
        <v>6944000</v>
      </c>
      <c r="D173" s="46" t="s">
        <v>180</v>
      </c>
      <c r="E173" s="66">
        <f>SUM(E175:E178)</f>
        <v>6944000</v>
      </c>
      <c r="F173" s="67"/>
    </row>
    <row r="174" spans="1:6">
      <c r="A174" s="26"/>
      <c r="B174" s="27" t="s">
        <v>154</v>
      </c>
      <c r="C174" s="46" t="s">
        <v>180</v>
      </c>
      <c r="D174" s="46" t="s">
        <v>180</v>
      </c>
      <c r="E174" s="46" t="s">
        <v>180</v>
      </c>
      <c r="F174" s="6"/>
    </row>
    <row r="175" spans="1:6">
      <c r="A175" s="26" t="s">
        <v>12</v>
      </c>
      <c r="B175" s="27" t="s">
        <v>49</v>
      </c>
      <c r="C175" s="40">
        <v>800000</v>
      </c>
      <c r="D175" s="46" t="s">
        <v>180</v>
      </c>
      <c r="E175" s="40">
        <v>800000</v>
      </c>
      <c r="F175" s="6"/>
    </row>
    <row r="176" spans="1:6">
      <c r="A176" s="26" t="s">
        <v>14</v>
      </c>
      <c r="B176" s="27" t="s">
        <v>155</v>
      </c>
      <c r="C176" s="40">
        <v>3144000</v>
      </c>
      <c r="D176" s="46" t="s">
        <v>180</v>
      </c>
      <c r="E176" s="40">
        <v>3144000</v>
      </c>
      <c r="F176" s="6"/>
    </row>
    <row r="177" spans="1:6">
      <c r="A177" s="26" t="s">
        <v>16</v>
      </c>
      <c r="B177" s="27" t="s">
        <v>156</v>
      </c>
      <c r="C177" s="40">
        <v>1500000</v>
      </c>
      <c r="D177" s="46" t="s">
        <v>180</v>
      </c>
      <c r="E177" s="40">
        <v>1500000</v>
      </c>
      <c r="F177" s="6"/>
    </row>
    <row r="178" spans="1:6">
      <c r="A178" s="26" t="s">
        <v>18</v>
      </c>
      <c r="B178" s="27" t="s">
        <v>157</v>
      </c>
      <c r="C178" s="40">
        <v>1500000</v>
      </c>
      <c r="D178" s="46" t="s">
        <v>180</v>
      </c>
      <c r="E178" s="40">
        <v>1500000</v>
      </c>
      <c r="F178" s="6"/>
    </row>
    <row r="179" spans="1:6">
      <c r="A179" s="26"/>
      <c r="B179" s="27"/>
      <c r="C179" s="40"/>
      <c r="D179" s="40"/>
      <c r="E179" s="40"/>
      <c r="F179" s="6"/>
    </row>
    <row r="180" spans="1:6" s="64" customFormat="1" ht="16">
      <c r="A180" s="57" t="s">
        <v>186</v>
      </c>
      <c r="B180" s="63" t="s">
        <v>158</v>
      </c>
      <c r="C180" s="59"/>
      <c r="D180" s="59"/>
      <c r="E180" s="59"/>
      <c r="F180" s="60"/>
    </row>
    <row r="181" spans="1:6" s="25" customFormat="1" ht="16">
      <c r="A181" s="29" t="s">
        <v>71</v>
      </c>
      <c r="B181" s="61" t="s">
        <v>159</v>
      </c>
      <c r="C181" s="47">
        <f>SUM(C183)</f>
        <v>9600000</v>
      </c>
      <c r="D181" s="46" t="s">
        <v>180</v>
      </c>
      <c r="E181" s="47">
        <f t="shared" ref="E181" si="16">SUM(E183)</f>
        <v>9600000</v>
      </c>
      <c r="F181" s="23"/>
    </row>
    <row r="182" spans="1:6">
      <c r="A182" s="26"/>
      <c r="B182" s="27" t="s">
        <v>160</v>
      </c>
      <c r="C182" s="46" t="s">
        <v>180</v>
      </c>
      <c r="D182" s="46" t="s">
        <v>180</v>
      </c>
      <c r="E182" s="46" t="s">
        <v>180</v>
      </c>
      <c r="F182" s="6"/>
    </row>
    <row r="183" spans="1:6">
      <c r="A183" s="26" t="s">
        <v>12</v>
      </c>
      <c r="B183" s="27" t="s">
        <v>161</v>
      </c>
      <c r="C183" s="40">
        <v>9600000</v>
      </c>
      <c r="D183" s="46" t="s">
        <v>180</v>
      </c>
      <c r="E183" s="40">
        <v>9600000</v>
      </c>
      <c r="F183" s="6"/>
    </row>
    <row r="184" spans="1:6">
      <c r="A184" s="26"/>
      <c r="B184" s="27"/>
      <c r="C184" s="40"/>
      <c r="D184" s="40"/>
      <c r="E184" s="40"/>
      <c r="F184" s="6"/>
    </row>
    <row r="185" spans="1:6" s="25" customFormat="1">
      <c r="A185" s="29" t="s">
        <v>162</v>
      </c>
      <c r="B185" s="30" t="s">
        <v>191</v>
      </c>
      <c r="C185" s="47">
        <f>SUM(C186:C188)</f>
        <v>66042250</v>
      </c>
      <c r="D185" s="46" t="s">
        <v>180</v>
      </c>
      <c r="E185" s="47">
        <f t="shared" ref="E185" si="17">SUM(E186:E188)</f>
        <v>111042250</v>
      </c>
      <c r="F185" s="23"/>
    </row>
    <row r="186" spans="1:6">
      <c r="A186" s="26" t="s">
        <v>12</v>
      </c>
      <c r="B186" s="27" t="s">
        <v>194</v>
      </c>
      <c r="C186" s="40">
        <v>31042250</v>
      </c>
      <c r="D186" s="46" t="s">
        <v>180</v>
      </c>
      <c r="E186" s="40">
        <v>31042250</v>
      </c>
      <c r="F186" s="6"/>
    </row>
    <row r="187" spans="1:6">
      <c r="A187" s="26" t="s">
        <v>14</v>
      </c>
      <c r="B187" s="27" t="s">
        <v>193</v>
      </c>
      <c r="C187" s="40">
        <v>35000000</v>
      </c>
      <c r="D187" s="46" t="s">
        <v>180</v>
      </c>
      <c r="E187" s="40">
        <v>35000000</v>
      </c>
      <c r="F187" s="6"/>
    </row>
    <row r="188" spans="1:6">
      <c r="A188" s="26" t="s">
        <v>16</v>
      </c>
      <c r="B188" s="27" t="s">
        <v>192</v>
      </c>
      <c r="C188" s="46" t="s">
        <v>180</v>
      </c>
      <c r="D188" s="46" t="s">
        <v>180</v>
      </c>
      <c r="E188" s="46">
        <v>45000000</v>
      </c>
      <c r="F188" s="6"/>
    </row>
    <row r="189" spans="1:6">
      <c r="A189" s="26"/>
      <c r="B189" s="27"/>
      <c r="C189" s="40"/>
      <c r="D189" s="40"/>
      <c r="E189" s="40"/>
      <c r="F189" s="6"/>
    </row>
    <row r="190" spans="1:6" s="25" customFormat="1" ht="31">
      <c r="A190" s="73" t="s">
        <v>51</v>
      </c>
      <c r="B190" s="30" t="s">
        <v>163</v>
      </c>
      <c r="C190" s="47">
        <f>SUM(C191:C193)</f>
        <v>21915000</v>
      </c>
      <c r="D190" s="46" t="s">
        <v>180</v>
      </c>
      <c r="E190" s="47">
        <f t="shared" ref="E190" si="18">SUM(E191:E193)</f>
        <v>21915000</v>
      </c>
      <c r="F190" s="23"/>
    </row>
    <row r="191" spans="1:6">
      <c r="A191" s="26" t="s">
        <v>12</v>
      </c>
      <c r="B191" s="27" t="s">
        <v>195</v>
      </c>
      <c r="C191" s="40">
        <v>1968450</v>
      </c>
      <c r="D191" s="46" t="s">
        <v>180</v>
      </c>
      <c r="E191" s="40">
        <v>1968450</v>
      </c>
      <c r="F191" s="6"/>
    </row>
    <row r="192" spans="1:6">
      <c r="A192" s="26" t="s">
        <v>14</v>
      </c>
      <c r="B192" s="27" t="s">
        <v>164</v>
      </c>
      <c r="C192" s="40">
        <v>14286250</v>
      </c>
      <c r="D192" s="46" t="s">
        <v>180</v>
      </c>
      <c r="E192" s="40">
        <v>14286250</v>
      </c>
      <c r="F192" s="6"/>
    </row>
    <row r="193" spans="1:9">
      <c r="A193" s="26" t="s">
        <v>16</v>
      </c>
      <c r="B193" s="27" t="s">
        <v>165</v>
      </c>
      <c r="C193" s="40">
        <v>5660300</v>
      </c>
      <c r="D193" s="46" t="s">
        <v>180</v>
      </c>
      <c r="E193" s="40">
        <v>5660300</v>
      </c>
      <c r="F193" s="6"/>
    </row>
    <row r="194" spans="1:9">
      <c r="A194" s="26"/>
      <c r="B194" s="27"/>
      <c r="D194" s="40"/>
      <c r="E194" s="40"/>
      <c r="F194" s="6"/>
    </row>
    <row r="195" spans="1:9" s="64" customFormat="1">
      <c r="A195" s="57" t="s">
        <v>196</v>
      </c>
      <c r="B195" s="58" t="s">
        <v>166</v>
      </c>
      <c r="C195" s="59"/>
      <c r="D195" s="59"/>
      <c r="E195" s="59"/>
      <c r="F195" s="60"/>
    </row>
    <row r="196" spans="1:9" s="25" customFormat="1">
      <c r="A196" s="29" t="s">
        <v>12</v>
      </c>
      <c r="B196" s="30" t="s">
        <v>167</v>
      </c>
      <c r="C196" s="47">
        <v>331200000</v>
      </c>
      <c r="D196" s="46" t="s">
        <v>180</v>
      </c>
      <c r="E196" s="47">
        <v>331200000</v>
      </c>
      <c r="F196" s="23"/>
    </row>
    <row r="197" spans="1:9">
      <c r="A197" s="26"/>
      <c r="B197" s="27"/>
      <c r="C197" s="40"/>
      <c r="D197" s="40"/>
      <c r="E197" s="40"/>
      <c r="F197" s="6"/>
      <c r="H197" s="45">
        <f>E28</f>
        <v>1166035400</v>
      </c>
    </row>
    <row r="198" spans="1:9" s="25" customFormat="1">
      <c r="A198" s="29"/>
      <c r="B198" s="30" t="s">
        <v>168</v>
      </c>
      <c r="C198" s="47">
        <f>C32+C39+C57+C64+C68+C77+C87+C91+C104+C110+C113+C119+C132+C144+C148+C156+C165+C167+C173+C181+C185+C190+C196</f>
        <v>1743092700</v>
      </c>
      <c r="D198" s="47">
        <f>D9+D23+D24+D25+D132</f>
        <v>62228300</v>
      </c>
      <c r="E198" s="47">
        <f t="shared" ref="E198" si="19">E32+E39+E57+E64+E68+E77+E87+E91+E104+E110+E113+E119+E132+E144+E148+E156+E165+E167+E173+E181+E185+E190+E196</f>
        <v>1727478950</v>
      </c>
      <c r="F198" s="23"/>
    </row>
    <row r="199" spans="1:9">
      <c r="A199" s="26"/>
      <c r="B199" s="27"/>
      <c r="C199" s="40"/>
      <c r="D199" s="40"/>
      <c r="E199" s="40"/>
      <c r="F199" s="6"/>
      <c r="I199" s="45">
        <f>H200-H197</f>
        <v>623671850</v>
      </c>
    </row>
    <row r="200" spans="1:9">
      <c r="A200" s="29" t="s">
        <v>169</v>
      </c>
      <c r="B200" s="30" t="s">
        <v>170</v>
      </c>
      <c r="C200" s="40"/>
      <c r="D200" s="40"/>
      <c r="E200" s="40"/>
      <c r="F200" s="6"/>
      <c r="H200" s="45">
        <f>E198+D198</f>
        <v>1789707250</v>
      </c>
    </row>
    <row r="201" spans="1:9">
      <c r="A201" s="26">
        <v>1</v>
      </c>
      <c r="B201" s="27" t="s">
        <v>171</v>
      </c>
      <c r="C201" s="40"/>
      <c r="D201" s="40"/>
      <c r="E201" s="40"/>
      <c r="F201" s="6"/>
    </row>
    <row r="202" spans="1:9">
      <c r="A202" s="26" t="s">
        <v>12</v>
      </c>
      <c r="B202" s="27" t="s">
        <v>172</v>
      </c>
      <c r="C202" s="40"/>
      <c r="D202" s="40"/>
      <c r="E202" s="40"/>
      <c r="F202" s="6"/>
    </row>
    <row r="203" spans="1:9">
      <c r="A203" s="26"/>
      <c r="B203" s="27" t="s">
        <v>173</v>
      </c>
      <c r="C203" s="40"/>
      <c r="D203" s="40"/>
      <c r="E203" s="40"/>
      <c r="F203" s="6"/>
    </row>
    <row r="204" spans="1:9">
      <c r="A204" s="26"/>
      <c r="B204" s="27" t="s">
        <v>174</v>
      </c>
      <c r="C204" s="40"/>
      <c r="D204" s="40"/>
      <c r="E204" s="40"/>
      <c r="F204" s="6"/>
    </row>
    <row r="205" spans="1:9">
      <c r="A205" s="26"/>
      <c r="B205" s="27"/>
      <c r="C205" s="40"/>
      <c r="D205" s="40"/>
      <c r="E205" s="40"/>
      <c r="F205" s="6"/>
    </row>
    <row r="206" spans="1:9">
      <c r="A206" s="26" t="s">
        <v>38</v>
      </c>
      <c r="B206" s="27" t="s">
        <v>175</v>
      </c>
      <c r="C206" s="40"/>
      <c r="D206" s="40"/>
      <c r="E206" s="40"/>
      <c r="F206" s="6"/>
    </row>
    <row r="207" spans="1:9">
      <c r="A207" s="26" t="s">
        <v>12</v>
      </c>
      <c r="B207" s="27" t="s">
        <v>176</v>
      </c>
      <c r="C207" s="40"/>
      <c r="D207" s="40"/>
      <c r="E207" s="40"/>
      <c r="F207" s="6"/>
    </row>
    <row r="208" spans="1:9">
      <c r="A208" s="26"/>
      <c r="B208" s="27" t="s">
        <v>177</v>
      </c>
      <c r="C208" s="40"/>
      <c r="D208" s="40"/>
      <c r="E208" s="40"/>
      <c r="F208" s="6"/>
    </row>
    <row r="209" spans="1:6" ht="16" thickBot="1">
      <c r="A209" s="33"/>
      <c r="B209" s="34" t="s">
        <v>178</v>
      </c>
      <c r="C209" s="41"/>
      <c r="D209" s="41"/>
      <c r="E209" s="41"/>
      <c r="F209" s="16"/>
    </row>
    <row r="210" spans="1:6" ht="16.5" thickTop="1" thickBot="1">
      <c r="A210" s="37"/>
      <c r="B210" s="38" t="s">
        <v>179</v>
      </c>
      <c r="C210" s="44"/>
      <c r="D210" s="44"/>
      <c r="E210" s="44"/>
      <c r="F210" s="39"/>
    </row>
    <row r="211" spans="1:6" ht="16" thickTop="1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A481-76A0-4E94-B4B1-2236292B892D}">
  <dimension ref="A1:Q24"/>
  <sheetViews>
    <sheetView topLeftCell="A4" workbookViewId="0">
      <selection activeCell="J24" sqref="J24"/>
    </sheetView>
  </sheetViews>
  <sheetFormatPr defaultRowHeight="14.5"/>
  <cols>
    <col min="1" max="1" width="4.26953125" customWidth="1"/>
    <col min="2" max="2" width="12.54296875" customWidth="1"/>
    <col min="4" max="4" width="15.453125" customWidth="1"/>
    <col min="5" max="5" width="17.453125" customWidth="1"/>
    <col min="6" max="6" width="20.453125" customWidth="1"/>
    <col min="7" max="7" width="15.453125" customWidth="1"/>
    <col min="8" max="8" width="16.54296875" customWidth="1"/>
    <col min="9" max="9" width="16.1796875" customWidth="1"/>
    <col min="10" max="10" width="15.54296875" customWidth="1"/>
    <col min="11" max="11" width="15.6328125" bestFit="1" customWidth="1"/>
    <col min="12" max="12" width="14.26953125" customWidth="1"/>
    <col min="13" max="13" width="13.6328125" bestFit="1" customWidth="1"/>
  </cols>
  <sheetData>
    <row r="1" spans="1:17">
      <c r="A1" s="181" t="s">
        <v>236</v>
      </c>
      <c r="B1" s="181"/>
      <c r="C1" s="181"/>
      <c r="D1" s="181"/>
      <c r="E1" s="181"/>
      <c r="F1" s="181"/>
    </row>
    <row r="2" spans="1:17">
      <c r="A2" s="115" t="s">
        <v>4</v>
      </c>
      <c r="B2" s="115" t="s">
        <v>241</v>
      </c>
      <c r="C2" s="115" t="s">
        <v>240</v>
      </c>
      <c r="D2" s="115" t="s">
        <v>242</v>
      </c>
      <c r="E2" s="115" t="s">
        <v>243</v>
      </c>
      <c r="F2" s="115" t="s">
        <v>244</v>
      </c>
      <c r="G2" s="115" t="s">
        <v>245</v>
      </c>
      <c r="H2" s="115"/>
    </row>
    <row r="3" spans="1:17">
      <c r="A3">
        <v>1</v>
      </c>
      <c r="B3" t="s">
        <v>237</v>
      </c>
      <c r="C3" s="117">
        <v>16.02</v>
      </c>
      <c r="D3" s="118">
        <v>4000000</v>
      </c>
      <c r="E3" s="119">
        <v>12</v>
      </c>
      <c r="F3" s="118">
        <f>D3*C3</f>
        <v>64080000</v>
      </c>
      <c r="G3" s="120">
        <v>5340000</v>
      </c>
      <c r="H3" s="120">
        <f>E3*G3</f>
        <v>64080000</v>
      </c>
      <c r="I3">
        <v>38400000</v>
      </c>
      <c r="J3">
        <v>12000000</v>
      </c>
      <c r="K3" s="116">
        <f>SUM(H3:J3)</f>
        <v>114480000</v>
      </c>
    </row>
    <row r="4" spans="1:17">
      <c r="A4">
        <v>2</v>
      </c>
      <c r="B4" t="s">
        <v>238</v>
      </c>
      <c r="C4" s="117">
        <v>8.0399999999999991</v>
      </c>
      <c r="D4" s="118">
        <v>4000000</v>
      </c>
      <c r="E4" s="119">
        <v>12</v>
      </c>
      <c r="F4" s="118">
        <f t="shared" ref="F4:F11" si="0">D4*C4</f>
        <v>32159999.999999996</v>
      </c>
      <c r="G4" s="120">
        <v>2680000</v>
      </c>
      <c r="H4" s="120">
        <f t="shared" ref="H4:H14" si="1">E4*G4</f>
        <v>32160000</v>
      </c>
      <c r="I4">
        <v>30000000</v>
      </c>
      <c r="J4">
        <v>7200000</v>
      </c>
      <c r="K4" s="116">
        <f t="shared" ref="K4:K12" si="2">SUM(H4:J4)</f>
        <v>69360000</v>
      </c>
    </row>
    <row r="5" spans="1:17">
      <c r="A5">
        <v>3</v>
      </c>
      <c r="B5" t="s">
        <v>239</v>
      </c>
      <c r="C5" s="117">
        <v>5.04</v>
      </c>
      <c r="D5" s="118">
        <v>4000000</v>
      </c>
      <c r="E5" s="119">
        <v>12</v>
      </c>
      <c r="F5" s="118">
        <f>D5*C5</f>
        <v>20160000</v>
      </c>
      <c r="G5" s="120">
        <v>1680000</v>
      </c>
      <c r="H5" s="120">
        <f t="shared" si="1"/>
        <v>20160000</v>
      </c>
      <c r="I5">
        <v>26160000</v>
      </c>
      <c r="J5">
        <v>4800000</v>
      </c>
      <c r="K5" s="116">
        <f t="shared" si="2"/>
        <v>51120000</v>
      </c>
    </row>
    <row r="6" spans="1:17">
      <c r="A6">
        <v>4</v>
      </c>
      <c r="B6" t="s">
        <v>239</v>
      </c>
      <c r="C6" s="117">
        <v>5.04</v>
      </c>
      <c r="D6" s="118">
        <v>4000000</v>
      </c>
      <c r="E6" s="119">
        <v>12</v>
      </c>
      <c r="F6" s="118">
        <f t="shared" si="0"/>
        <v>20160000</v>
      </c>
      <c r="G6" s="120">
        <f>G5</f>
        <v>1680000</v>
      </c>
      <c r="H6" s="120">
        <f t="shared" si="1"/>
        <v>20160000</v>
      </c>
      <c r="I6">
        <v>26160000</v>
      </c>
      <c r="J6">
        <v>4800000</v>
      </c>
      <c r="K6" s="116">
        <f t="shared" si="2"/>
        <v>51120000</v>
      </c>
    </row>
    <row r="7" spans="1:17">
      <c r="A7">
        <v>5</v>
      </c>
      <c r="B7" t="s">
        <v>239</v>
      </c>
      <c r="C7" s="117">
        <v>5.04</v>
      </c>
      <c r="D7" s="118">
        <v>4000000</v>
      </c>
      <c r="E7" s="119">
        <v>12</v>
      </c>
      <c r="F7" s="118">
        <f t="shared" si="0"/>
        <v>20160000</v>
      </c>
      <c r="G7" s="120">
        <f t="shared" ref="G7:G14" si="3">G6</f>
        <v>1680000</v>
      </c>
      <c r="H7" s="120">
        <f t="shared" si="1"/>
        <v>20160000</v>
      </c>
      <c r="I7">
        <v>26160000</v>
      </c>
      <c r="J7">
        <v>4800000</v>
      </c>
      <c r="K7" s="116">
        <f t="shared" si="2"/>
        <v>51120000</v>
      </c>
    </row>
    <row r="8" spans="1:17">
      <c r="A8">
        <v>6</v>
      </c>
      <c r="B8" t="s">
        <v>239</v>
      </c>
      <c r="C8" s="117">
        <v>5.04</v>
      </c>
      <c r="D8" s="118">
        <v>4000000</v>
      </c>
      <c r="E8" s="119">
        <v>12</v>
      </c>
      <c r="F8" s="118">
        <f t="shared" si="0"/>
        <v>20160000</v>
      </c>
      <c r="G8" s="120">
        <f t="shared" si="3"/>
        <v>1680000</v>
      </c>
      <c r="H8" s="120">
        <f t="shared" si="1"/>
        <v>20160000</v>
      </c>
      <c r="I8">
        <v>26160000</v>
      </c>
      <c r="J8">
        <v>4800000</v>
      </c>
      <c r="K8" s="116">
        <f t="shared" si="2"/>
        <v>51120000</v>
      </c>
    </row>
    <row r="9" spans="1:17">
      <c r="A9">
        <v>7</v>
      </c>
      <c r="B9" t="s">
        <v>239</v>
      </c>
      <c r="C9" s="117">
        <v>5.04</v>
      </c>
      <c r="D9" s="118">
        <v>4000000</v>
      </c>
      <c r="E9" s="119">
        <v>12</v>
      </c>
      <c r="F9" s="118">
        <f t="shared" si="0"/>
        <v>20160000</v>
      </c>
      <c r="G9" s="120">
        <f t="shared" si="3"/>
        <v>1680000</v>
      </c>
      <c r="H9" s="120">
        <f t="shared" si="1"/>
        <v>20160000</v>
      </c>
      <c r="I9">
        <v>26160000</v>
      </c>
      <c r="J9">
        <v>4800000</v>
      </c>
      <c r="K9" s="116">
        <f t="shared" si="2"/>
        <v>51120000</v>
      </c>
    </row>
    <row r="10" spans="1:17">
      <c r="A10">
        <v>8</v>
      </c>
      <c r="B10" t="s">
        <v>239</v>
      </c>
      <c r="C10" s="117">
        <v>5.04</v>
      </c>
      <c r="D10" s="118">
        <v>4000000</v>
      </c>
      <c r="E10" s="119">
        <v>12</v>
      </c>
      <c r="F10" s="118">
        <f t="shared" si="0"/>
        <v>20160000</v>
      </c>
      <c r="G10" s="120">
        <f t="shared" si="3"/>
        <v>1680000</v>
      </c>
      <c r="H10" s="120">
        <f t="shared" si="1"/>
        <v>20160000</v>
      </c>
      <c r="I10">
        <v>26160000</v>
      </c>
      <c r="J10">
        <v>4800000</v>
      </c>
      <c r="K10" s="116">
        <f t="shared" si="2"/>
        <v>51120000</v>
      </c>
    </row>
    <row r="11" spans="1:17">
      <c r="A11">
        <v>9</v>
      </c>
      <c r="B11" t="s">
        <v>239</v>
      </c>
      <c r="C11" s="117">
        <v>5.04</v>
      </c>
      <c r="D11" s="118">
        <v>4000000</v>
      </c>
      <c r="E11" s="119">
        <v>12</v>
      </c>
      <c r="F11" s="118">
        <f t="shared" si="0"/>
        <v>20160000</v>
      </c>
      <c r="G11" s="120">
        <f t="shared" si="3"/>
        <v>1680000</v>
      </c>
      <c r="H11" s="120">
        <f t="shared" si="1"/>
        <v>20160000</v>
      </c>
      <c r="I11">
        <v>26160000</v>
      </c>
      <c r="J11">
        <v>4800000</v>
      </c>
      <c r="K11" s="116">
        <f t="shared" si="2"/>
        <v>51120000</v>
      </c>
    </row>
    <row r="12" spans="1:17">
      <c r="A12">
        <v>10</v>
      </c>
      <c r="B12" t="s">
        <v>239</v>
      </c>
      <c r="C12" s="117">
        <v>5.04</v>
      </c>
      <c r="D12" s="118">
        <v>4000000</v>
      </c>
      <c r="E12" s="119">
        <v>12</v>
      </c>
      <c r="F12" s="118">
        <f>D12*C12</f>
        <v>20160000</v>
      </c>
      <c r="G12" s="120">
        <f t="shared" si="3"/>
        <v>1680000</v>
      </c>
      <c r="H12" s="120">
        <f>E12*G12</f>
        <v>20160000</v>
      </c>
      <c r="I12">
        <v>26160000</v>
      </c>
      <c r="J12">
        <v>4800000</v>
      </c>
      <c r="K12" s="116">
        <f t="shared" si="2"/>
        <v>51120000</v>
      </c>
    </row>
    <row r="13" spans="1:17">
      <c r="A13">
        <v>11</v>
      </c>
      <c r="B13" t="s">
        <v>239</v>
      </c>
      <c r="C13" s="117">
        <v>5.04</v>
      </c>
      <c r="D13" s="118">
        <v>4000000</v>
      </c>
      <c r="E13" s="119">
        <v>4</v>
      </c>
      <c r="F13" s="118">
        <v>20000000</v>
      </c>
      <c r="G13" s="120">
        <f>G12</f>
        <v>1680000</v>
      </c>
      <c r="H13" s="120">
        <f t="shared" si="1"/>
        <v>6720000</v>
      </c>
      <c r="K13" s="116">
        <f>H13</f>
        <v>6720000</v>
      </c>
      <c r="M13" s="121">
        <f>1666666.67*3</f>
        <v>5000000.01</v>
      </c>
      <c r="N13" s="122" t="s">
        <v>247</v>
      </c>
      <c r="O13" s="123">
        <f>M14</f>
        <v>6666666.6799999997</v>
      </c>
      <c r="P13" s="124" t="s">
        <v>248</v>
      </c>
      <c r="Q13" s="124"/>
    </row>
    <row r="14" spans="1:17">
      <c r="A14">
        <v>12</v>
      </c>
      <c r="B14" t="s">
        <v>239</v>
      </c>
      <c r="C14" s="117">
        <v>5.04</v>
      </c>
      <c r="D14" s="118">
        <v>4000000</v>
      </c>
      <c r="E14" s="119">
        <v>6</v>
      </c>
      <c r="F14" s="118"/>
      <c r="G14" s="120">
        <f t="shared" si="3"/>
        <v>1680000</v>
      </c>
      <c r="H14" s="120">
        <f t="shared" si="1"/>
        <v>10080000</v>
      </c>
      <c r="I14">
        <v>26160000</v>
      </c>
      <c r="J14">
        <v>4800000</v>
      </c>
      <c r="K14" s="116">
        <f>SUM(H14:J14)</f>
        <v>41040000</v>
      </c>
      <c r="M14" s="123">
        <f>1666666.67*4</f>
        <v>6666666.6799999997</v>
      </c>
      <c r="N14" s="124" t="s">
        <v>246</v>
      </c>
      <c r="O14" s="124"/>
    </row>
    <row r="15" spans="1:17">
      <c r="E15" s="116"/>
      <c r="F15" s="116">
        <f>SUM(F3:F14)</f>
        <v>277520000</v>
      </c>
      <c r="H15" s="116">
        <f>SUM(H3:H14)</f>
        <v>274320000</v>
      </c>
      <c r="K15" s="116">
        <f>SUM(K4:K14)</f>
        <v>526080000</v>
      </c>
    </row>
    <row r="16" spans="1:17">
      <c r="H16" s="116">
        <f>F15-H15</f>
        <v>3200000</v>
      </c>
      <c r="I16" s="116">
        <f>H16/H19</f>
        <v>266666.66666666669</v>
      </c>
      <c r="J16" s="116"/>
    </row>
    <row r="17" spans="1:10">
      <c r="G17" s="120"/>
      <c r="H17">
        <v>11</v>
      </c>
    </row>
    <row r="18" spans="1:10">
      <c r="G18" s="164"/>
      <c r="H18" s="116">
        <f>H16/H17</f>
        <v>290909.09090909088</v>
      </c>
      <c r="J18" s="116"/>
    </row>
    <row r="19" spans="1:10">
      <c r="G19" s="164"/>
      <c r="H19">
        <v>12</v>
      </c>
      <c r="I19">
        <f>J19+'23 Induk'!E15</f>
        <v>21658000</v>
      </c>
      <c r="J19">
        <f>1666000*13</f>
        <v>21658000</v>
      </c>
    </row>
    <row r="20" spans="1:10">
      <c r="E20" s="116">
        <f>H3/4000000</f>
        <v>16.02</v>
      </c>
      <c r="G20" s="165"/>
      <c r="H20" s="116">
        <f>H18/H19</f>
        <v>24242.42424242424</v>
      </c>
      <c r="J20">
        <f>'BENGKOK 23'!J19+'23 Induk'!E15</f>
        <v>21658000</v>
      </c>
    </row>
    <row r="21" spans="1:10">
      <c r="G21" s="116"/>
      <c r="J21" s="116"/>
    </row>
    <row r="22" spans="1:10">
      <c r="A22">
        <v>1</v>
      </c>
      <c r="B22" s="166" t="s">
        <v>287</v>
      </c>
      <c r="C22">
        <v>5.04</v>
      </c>
      <c r="D22" s="116">
        <v>4000000</v>
      </c>
      <c r="E22" s="167">
        <v>6</v>
      </c>
      <c r="F22" s="116">
        <f>D22*C22</f>
        <v>20160000</v>
      </c>
      <c r="G22" s="168">
        <v>1680000</v>
      </c>
      <c r="H22" s="168">
        <f>G22*E22</f>
        <v>10080000</v>
      </c>
    </row>
    <row r="23" spans="1:10">
      <c r="A23">
        <v>2</v>
      </c>
      <c r="B23" s="166" t="s">
        <v>288</v>
      </c>
      <c r="C23">
        <v>5.04</v>
      </c>
      <c r="D23">
        <v>4000000</v>
      </c>
      <c r="E23">
        <v>8</v>
      </c>
      <c r="F23" s="116">
        <f>D23*C23</f>
        <v>20160000</v>
      </c>
      <c r="G23" s="168">
        <v>1680000</v>
      </c>
      <c r="H23" s="168">
        <f>G23*E23</f>
        <v>13440000</v>
      </c>
    </row>
    <row r="24" spans="1:10">
      <c r="H24" s="168">
        <f>SUM(H22:H23)</f>
        <v>23520000</v>
      </c>
      <c r="I24" s="166" t="s">
        <v>289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PRTJWBN 22</vt:lpstr>
      <vt:lpstr>POT. SUMBER DANA 22 + Realisasi</vt:lpstr>
      <vt:lpstr>23 Induk</vt:lpstr>
      <vt:lpstr>22 Perubahan</vt:lpstr>
      <vt:lpstr>POT. SUMBER DANA 23 + Realisasi</vt:lpstr>
      <vt:lpstr>22 Induk</vt:lpstr>
      <vt:lpstr>BENGKOK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2022-12-21T03:36:59Z</cp:lastPrinted>
  <dcterms:created xsi:type="dcterms:W3CDTF">2022-11-09T02:53:00Z</dcterms:created>
  <dcterms:modified xsi:type="dcterms:W3CDTF">2023-02-21T14:25:12Z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F92202569A4045C7BFED6007352B706F</vt:lpwstr>
  </property>
  <property fmtid="{D5CDD505-2E9C-101B-9397-08002B2CF9AE}" pid="3" name="KSOProductBuildVer">
    <vt:lpwstr>1033-11.2.0.11341</vt:lpwstr>
  </property>
</Properties>
</file>